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heckCompatibility="1"/>
  <mc:AlternateContent xmlns:mc="http://schemas.openxmlformats.org/markup-compatibility/2006">
    <mc:Choice Requires="x15">
      <x15ac:absPath xmlns:x15ac="http://schemas.microsoft.com/office/spreadsheetml/2010/11/ac" url="\\Ls-chla58\share\28 技師長\100 GX補助金\公募申請準備\公募資料\ホームページ\差し替え\９月４日更新\"/>
    </mc:Choice>
  </mc:AlternateContent>
  <xr:revisionPtr revIDLastSave="0" documentId="13_ncr:1_{FB32E0D7-9AED-4EFC-AFF9-6D4BD5438A47}" xr6:coauthVersionLast="47" xr6:coauthVersionMax="47" xr10:uidLastSave="{00000000-0000-0000-0000-000000000000}"/>
  <bookViews>
    <workbookView xWindow="-120" yWindow="-120" windowWidth="29040" windowHeight="15720" xr2:uid="{00000000-000D-0000-FFFF-FFFF00000000}"/>
  </bookViews>
  <sheets>
    <sheet name="輸送機器 " sheetId="15" r:id="rId1"/>
    <sheet name="更新履歴" sheetId="16" r:id="rId2"/>
  </sheets>
  <definedNames>
    <definedName name="_xlnm.Print_Area" localSheetId="1">更新履歴!$A$1:$E$6</definedName>
    <definedName name="_xlnm.Print_Area" localSheetId="0">'輸送機器 '!$B$2:$M$90</definedName>
    <definedName name="燃料種" localSheetId="0">'輸送機器 '!#REF!</definedName>
    <definedName name="燃料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8" i="15" l="1"/>
  <c r="H18" i="15"/>
  <c r="F24" i="15" l="1"/>
  <c r="X73" i="15"/>
  <c r="X72" i="15"/>
  <c r="H72" i="15" l="1"/>
  <c r="H71" i="15"/>
  <c r="V47" i="15" l="1"/>
  <c r="U66" i="15" s="1"/>
  <c r="V46" i="15"/>
  <c r="U65" i="15" s="1"/>
  <c r="V45" i="15"/>
  <c r="U64" i="15" s="1"/>
  <c r="V44" i="15"/>
  <c r="U63" i="15" s="1"/>
  <c r="V43" i="15"/>
  <c r="U62" i="15" s="1"/>
  <c r="V42" i="15"/>
  <c r="U61" i="15" s="1"/>
  <c r="V41" i="15"/>
  <c r="U60" i="15" s="1"/>
  <c r="X62" i="15"/>
  <c r="K90" i="15"/>
  <c r="D69" i="15"/>
  <c r="D70" i="15"/>
  <c r="E60" i="15"/>
  <c r="D59" i="15"/>
  <c r="E67" i="15" l="1"/>
  <c r="D67" i="15"/>
  <c r="L74" i="15"/>
  <c r="L73" i="15"/>
  <c r="L72" i="15"/>
  <c r="L71" i="15"/>
  <c r="L69" i="15"/>
  <c r="L68" i="15"/>
  <c r="L67" i="15"/>
  <c r="L66" i="15"/>
  <c r="L65" i="15"/>
  <c r="L64" i="15"/>
  <c r="L63" i="15"/>
  <c r="L62" i="15"/>
  <c r="L61" i="15"/>
  <c r="L60" i="15"/>
  <c r="L59" i="15"/>
  <c r="K73" i="15"/>
  <c r="E72" i="15"/>
  <c r="E71" i="15"/>
  <c r="E69" i="15"/>
  <c r="K69" i="15" s="1"/>
  <c r="E68" i="15"/>
  <c r="E66" i="15"/>
  <c r="E65" i="15"/>
  <c r="E64" i="15"/>
  <c r="E63" i="15"/>
  <c r="E62" i="15"/>
  <c r="E61" i="15"/>
  <c r="E59" i="15"/>
  <c r="K59" i="15" s="1"/>
  <c r="D72" i="15"/>
  <c r="D71" i="15"/>
  <c r="D68" i="15"/>
  <c r="D66" i="15"/>
  <c r="D65" i="15"/>
  <c r="D64" i="15"/>
  <c r="D63" i="15"/>
  <c r="D62" i="15"/>
  <c r="D61" i="15"/>
  <c r="D60" i="15"/>
  <c r="B24" i="15"/>
  <c r="E70" i="15"/>
  <c r="K70" i="15" s="1"/>
  <c r="L90" i="15"/>
  <c r="B34" i="15"/>
  <c r="E90" i="15"/>
  <c r="X70" i="15"/>
  <c r="X69" i="15"/>
  <c r="I36" i="15" s="1"/>
  <c r="B47" i="15"/>
  <c r="B36" i="15"/>
  <c r="X75" i="15"/>
  <c r="X74" i="15"/>
  <c r="X71" i="15"/>
  <c r="X67" i="15"/>
  <c r="X66" i="15"/>
  <c r="X65" i="15"/>
  <c r="X64" i="15"/>
  <c r="X63" i="15"/>
  <c r="X61" i="15"/>
  <c r="X60" i="15"/>
  <c r="X59" i="15"/>
  <c r="X68" i="15"/>
  <c r="B48" i="15"/>
  <c r="B74" i="15"/>
  <c r="K60" i="15" l="1"/>
  <c r="K71" i="15"/>
  <c r="K67" i="15"/>
  <c r="K65" i="15"/>
  <c r="K72" i="15"/>
  <c r="K66" i="15"/>
  <c r="K68" i="15"/>
  <c r="K63" i="15"/>
  <c r="K61" i="15"/>
  <c r="K62" i="15"/>
  <c r="K64" i="15"/>
  <c r="K74" i="15" l="1"/>
  <c r="D84" i="15" s="1"/>
  <c r="D86" i="15" s="1"/>
  <c r="K86" i="15" s="1"/>
  <c r="K84" i="15" l="1"/>
</calcChain>
</file>

<file path=xl/sharedStrings.xml><?xml version="1.0" encoding="utf-8"?>
<sst xmlns="http://schemas.openxmlformats.org/spreadsheetml/2006/main" count="329" uniqueCount="188">
  <si>
    <t>エネルギー
種別</t>
    <rPh sb="6" eb="8">
      <t>シュベツ</t>
    </rPh>
    <phoneticPr fontId="2"/>
  </si>
  <si>
    <t>排出係数</t>
    <rPh sb="0" eb="2">
      <t>ハイシュツ</t>
    </rPh>
    <rPh sb="2" eb="4">
      <t>ケイスウ</t>
    </rPh>
    <phoneticPr fontId="2"/>
  </si>
  <si>
    <t>kgCO2/☆</t>
  </si>
  <si>
    <t>導入後</t>
    <rPh sb="0" eb="2">
      <t>ドウニュウ</t>
    </rPh>
    <rPh sb="2" eb="3">
      <t>ゴ</t>
    </rPh>
    <phoneticPr fontId="1"/>
  </si>
  <si>
    <t>導入前</t>
    <rPh sb="0" eb="2">
      <t>ドウニュウ</t>
    </rPh>
    <rPh sb="2" eb="3">
      <t>マエ</t>
    </rPh>
    <phoneticPr fontId="1"/>
  </si>
  <si>
    <t>単　位</t>
    <rPh sb="0" eb="1">
      <t>タン</t>
    </rPh>
    <rPh sb="2" eb="3">
      <t>イ</t>
    </rPh>
    <phoneticPr fontId="1"/>
  </si>
  <si>
    <t>年間エネルギー消費量</t>
    <rPh sb="0" eb="2">
      <t>ネンカン</t>
    </rPh>
    <rPh sb="7" eb="10">
      <t>ショウヒリョウ</t>
    </rPh>
    <phoneticPr fontId="1"/>
  </si>
  <si>
    <t>事業者名</t>
    <rPh sb="0" eb="3">
      <t>ジギョウシャ</t>
    </rPh>
    <rPh sb="3" eb="4">
      <t>メイ</t>
    </rPh>
    <phoneticPr fontId="1"/>
  </si>
  <si>
    <t>事業による導入量</t>
    <rPh sb="0" eb="2">
      <t>ジギョウ</t>
    </rPh>
    <rPh sb="5" eb="7">
      <t>ドウニュウ</t>
    </rPh>
    <rPh sb="7" eb="8">
      <t>リョウ</t>
    </rPh>
    <phoneticPr fontId="1"/>
  </si>
  <si>
    <t>単位</t>
    <rPh sb="0" eb="2">
      <t>タンイ</t>
    </rPh>
    <phoneticPr fontId="1"/>
  </si>
  <si>
    <t>年間CO2削減原単位</t>
    <rPh sb="5" eb="7">
      <t>サクゲン</t>
    </rPh>
    <rPh sb="7" eb="10">
      <t>ゲンタンイ</t>
    </rPh>
    <phoneticPr fontId="3"/>
  </si>
  <si>
    <t>法定耐用年数</t>
    <rPh sb="0" eb="2">
      <t>ホウテイ</t>
    </rPh>
    <rPh sb="2" eb="4">
      <t>タイヨウ</t>
    </rPh>
    <rPh sb="4" eb="6">
      <t>ネンスウ</t>
    </rPh>
    <phoneticPr fontId="1"/>
  </si>
  <si>
    <t>年間CO2削減量</t>
    <rPh sb="0" eb="2">
      <t>ネンカン</t>
    </rPh>
    <rPh sb="5" eb="7">
      <t>サクゲン</t>
    </rPh>
    <rPh sb="7" eb="8">
      <t>リョウ</t>
    </rPh>
    <phoneticPr fontId="1"/>
  </si>
  <si>
    <t>結果（CO2削減効果）</t>
    <rPh sb="0" eb="1">
      <t>ケッ</t>
    </rPh>
    <rPh sb="1" eb="2">
      <t>カ</t>
    </rPh>
    <rPh sb="6" eb="8">
      <t>サクゲン</t>
    </rPh>
    <rPh sb="8" eb="10">
      <t>コウカ</t>
    </rPh>
    <phoneticPr fontId="1"/>
  </si>
  <si>
    <t>［年］</t>
    <rPh sb="1" eb="2">
      <t>ネン</t>
    </rPh>
    <phoneticPr fontId="1"/>
  </si>
  <si>
    <t>軽乗用車</t>
    <rPh sb="0" eb="1">
      <t>ケイ</t>
    </rPh>
    <rPh sb="1" eb="3">
      <t>ジョウヨウ</t>
    </rPh>
    <rPh sb="3" eb="4">
      <t>シャ</t>
    </rPh>
    <phoneticPr fontId="1"/>
  </si>
  <si>
    <t>ガソリン</t>
  </si>
  <si>
    <t>軽油</t>
    <rPh sb="0" eb="2">
      <t>ケイユ</t>
    </rPh>
    <phoneticPr fontId="1"/>
  </si>
  <si>
    <t>バス</t>
  </si>
  <si>
    <t>軽貨物</t>
    <rPh sb="0" eb="1">
      <t>カル</t>
    </rPh>
    <rPh sb="1" eb="3">
      <t>カモツ</t>
    </rPh>
    <phoneticPr fontId="1"/>
  </si>
  <si>
    <t>CNG</t>
  </si>
  <si>
    <t>小型貨物</t>
    <rPh sb="0" eb="2">
      <t>コガタ</t>
    </rPh>
    <rPh sb="2" eb="4">
      <t>カモツ</t>
    </rPh>
    <phoneticPr fontId="1"/>
  </si>
  <si>
    <t>LNG</t>
  </si>
  <si>
    <t>普通貨物</t>
    <rPh sb="0" eb="2">
      <t>フツウ</t>
    </rPh>
    <rPh sb="2" eb="4">
      <t>カモツ</t>
    </rPh>
    <phoneticPr fontId="1"/>
  </si>
  <si>
    <t>水素</t>
    <rPh sb="0" eb="2">
      <t>スイソ</t>
    </rPh>
    <phoneticPr fontId="1"/>
  </si>
  <si>
    <t>kWh/年</t>
    <rPh sb="4" eb="5">
      <t>ネン</t>
    </rPh>
    <phoneticPr fontId="1"/>
  </si>
  <si>
    <t>kg/年</t>
  </si>
  <si>
    <t>N㎥/年</t>
  </si>
  <si>
    <t>☆/年</t>
    <rPh sb="2" eb="3">
      <t>ネン</t>
    </rPh>
    <phoneticPr fontId="1"/>
  </si>
  <si>
    <t>L/年</t>
  </si>
  <si>
    <t>kgCO2/kWh</t>
  </si>
  <si>
    <t>kgCO2/kg</t>
  </si>
  <si>
    <t>kgCO2/Nm3</t>
  </si>
  <si>
    <t>削減される燃料種</t>
    <rPh sb="0" eb="2">
      <t>サクゲン</t>
    </rPh>
    <rPh sb="5" eb="7">
      <t>ネンリョウ</t>
    </rPh>
    <rPh sb="7" eb="8">
      <t>シュ</t>
    </rPh>
    <phoneticPr fontId="1"/>
  </si>
  <si>
    <t>使用する燃料種</t>
    <rPh sb="0" eb="2">
      <t>シヨウ</t>
    </rPh>
    <rPh sb="4" eb="6">
      <t>ネンリョウ</t>
    </rPh>
    <rPh sb="6" eb="7">
      <t>シュ</t>
    </rPh>
    <phoneticPr fontId="1"/>
  </si>
  <si>
    <t>選択してください</t>
    <rPh sb="0" eb="2">
      <t>センタク</t>
    </rPh>
    <phoneticPr fontId="1"/>
  </si>
  <si>
    <t>-</t>
    <phoneticPr fontId="1"/>
  </si>
  <si>
    <t>[tCO2]</t>
    <phoneticPr fontId="1"/>
  </si>
  <si>
    <t>L/年</t>
    <phoneticPr fontId="1"/>
  </si>
  <si>
    <t>B・C重油</t>
    <rPh sb="3" eb="5">
      <t>ジュウユ</t>
    </rPh>
    <phoneticPr fontId="1"/>
  </si>
  <si>
    <t>A重油</t>
    <rPh sb="1" eb="3">
      <t>ジュウユ</t>
    </rPh>
    <phoneticPr fontId="1"/>
  </si>
  <si>
    <t>ジェット燃料油</t>
    <rPh sb="4" eb="6">
      <t>ネンリョウ</t>
    </rPh>
    <rPh sb="6" eb="7">
      <t>アブラ</t>
    </rPh>
    <phoneticPr fontId="1"/>
  </si>
  <si>
    <t>導入機器の燃費</t>
    <rPh sb="0" eb="2">
      <t>ドウニュウ</t>
    </rPh>
    <rPh sb="5" eb="7">
      <t>ネンピ</t>
    </rPh>
    <phoneticPr fontId="1"/>
  </si>
  <si>
    <t>鉄道車両</t>
    <rPh sb="0" eb="2">
      <t>テツドウ</t>
    </rPh>
    <rPh sb="2" eb="4">
      <t>シャリョウ</t>
    </rPh>
    <phoneticPr fontId="1"/>
  </si>
  <si>
    <t>ジェット燃料</t>
    <rPh sb="4" eb="6">
      <t>ネンリョウ</t>
    </rPh>
    <phoneticPr fontId="1"/>
  </si>
  <si>
    <t>航空機</t>
    <rPh sb="0" eb="3">
      <t>コウクウキ</t>
    </rPh>
    <phoneticPr fontId="1"/>
  </si>
  <si>
    <t>燃費の単位</t>
    <rPh sb="0" eb="2">
      <t>ネンピ</t>
    </rPh>
    <rPh sb="3" eb="5">
      <t>タンイ</t>
    </rPh>
    <phoneticPr fontId="1"/>
  </si>
  <si>
    <t>フォークリフト</t>
    <phoneticPr fontId="1"/>
  </si>
  <si>
    <t>導入機器の名称</t>
    <rPh sb="0" eb="2">
      <t>ドウニュウ</t>
    </rPh>
    <rPh sb="5" eb="7">
      <t>メイショウ</t>
    </rPh>
    <phoneticPr fontId="1"/>
  </si>
  <si>
    <t>ガソリン</t>
    <phoneticPr fontId="1"/>
  </si>
  <si>
    <t>従来機器の燃費</t>
    <rPh sb="0" eb="2">
      <t>ジュウライ</t>
    </rPh>
    <rPh sb="5" eb="7">
      <t>ネンピ</t>
    </rPh>
    <phoneticPr fontId="1"/>
  </si>
  <si>
    <t>導入機器の区分</t>
    <rPh sb="0" eb="2">
      <t>ドウニュウ</t>
    </rPh>
    <rPh sb="5" eb="7">
      <t>クブン</t>
    </rPh>
    <phoneticPr fontId="1"/>
  </si>
  <si>
    <t>バイオエタノール（E3）</t>
    <phoneticPr fontId="1"/>
  </si>
  <si>
    <t>バイオディーゼル（B5)</t>
    <phoneticPr fontId="1"/>
  </si>
  <si>
    <t>km/L</t>
    <phoneticPr fontId="1"/>
  </si>
  <si>
    <t>標準となる燃料種</t>
    <rPh sb="0" eb="2">
      <t>ヒョウジュン</t>
    </rPh>
    <rPh sb="5" eb="7">
      <t>ネンリョウ</t>
    </rPh>
    <rPh sb="7" eb="8">
      <t>シュ</t>
    </rPh>
    <phoneticPr fontId="1"/>
  </si>
  <si>
    <t>燃費参照値</t>
    <rPh sb="0" eb="2">
      <t>ネンピ</t>
    </rPh>
    <rPh sb="2" eb="4">
      <t>サンショウ</t>
    </rPh>
    <rPh sb="4" eb="5">
      <t>チ</t>
    </rPh>
    <phoneticPr fontId="1"/>
  </si>
  <si>
    <t>km/kWh</t>
    <phoneticPr fontId="1"/>
  </si>
  <si>
    <t>km/kg</t>
    <phoneticPr fontId="1"/>
  </si>
  <si>
    <t>km/N㎥</t>
    <phoneticPr fontId="1"/>
  </si>
  <si>
    <t>-</t>
    <phoneticPr fontId="1"/>
  </si>
  <si>
    <t>モーダルシフト</t>
    <phoneticPr fontId="1"/>
  </si>
  <si>
    <t>その他</t>
    <rPh sb="2" eb="3">
      <t>タ</t>
    </rPh>
    <phoneticPr fontId="1"/>
  </si>
  <si>
    <t>モーダルシフト</t>
    <phoneticPr fontId="1"/>
  </si>
  <si>
    <t>ショベルカー</t>
    <phoneticPr fontId="1"/>
  </si>
  <si>
    <t>ローダー</t>
    <phoneticPr fontId="1"/>
  </si>
  <si>
    <t>塵芥収集車</t>
    <rPh sb="0" eb="5">
      <t>ジンカイシュウシュウシャ</t>
    </rPh>
    <phoneticPr fontId="1"/>
  </si>
  <si>
    <t>kgCO2/年</t>
    <phoneticPr fontId="1"/>
  </si>
  <si>
    <t>-</t>
    <phoneticPr fontId="1"/>
  </si>
  <si>
    <t>その他</t>
    <rPh sb="2" eb="3">
      <t>タ</t>
    </rPh>
    <phoneticPr fontId="1"/>
  </si>
  <si>
    <t>軽油</t>
    <rPh sb="0" eb="2">
      <t>ケイユ</t>
    </rPh>
    <phoneticPr fontId="1"/>
  </si>
  <si>
    <t>「ロジスティクス分野におけるCO2排出量算定方法共同ガイドライン」参照</t>
    <rPh sb="8" eb="10">
      <t>ブンヤ</t>
    </rPh>
    <rPh sb="17" eb="19">
      <t>ハイシュツ</t>
    </rPh>
    <rPh sb="19" eb="20">
      <t>リョウ</t>
    </rPh>
    <rPh sb="20" eb="22">
      <t>サンテイ</t>
    </rPh>
    <rPh sb="22" eb="24">
      <t>ホウホウ</t>
    </rPh>
    <rPh sb="24" eb="26">
      <t>キョウドウ</t>
    </rPh>
    <rPh sb="33" eb="35">
      <t>サンショウ</t>
    </rPh>
    <phoneticPr fontId="1"/>
  </si>
  <si>
    <t>「削減される燃料種」を選択してください。
(標準燃料種の参照値が表示されます。)</t>
    <rPh sb="22" eb="24">
      <t>ヒョウジュン</t>
    </rPh>
    <rPh sb="24" eb="26">
      <t>ネンリョウ</t>
    </rPh>
    <rPh sb="26" eb="27">
      <t>シュ</t>
    </rPh>
    <rPh sb="28" eb="30">
      <t>サンショウ</t>
    </rPh>
    <rPh sb="30" eb="31">
      <t>チ</t>
    </rPh>
    <rPh sb="32" eb="34">
      <t>ヒョウジ</t>
    </rPh>
    <phoneticPr fontId="1"/>
  </si>
  <si>
    <t>導入機器数と単位を記入してください。</t>
    <rPh sb="0" eb="2">
      <t>ドウニュウ</t>
    </rPh>
    <rPh sb="2" eb="4">
      <t>キキ</t>
    </rPh>
    <rPh sb="4" eb="5">
      <t>カズ</t>
    </rPh>
    <rPh sb="6" eb="8">
      <t>タンイ</t>
    </rPh>
    <phoneticPr fontId="1"/>
  </si>
  <si>
    <t>事業開始前のベースラインとなる導入単位あたりの年間エネルギー消費量を記入してください。</t>
    <rPh sb="0" eb="2">
      <t>ジギョウ</t>
    </rPh>
    <rPh sb="2" eb="5">
      <t>カイシマエ</t>
    </rPh>
    <rPh sb="15" eb="17">
      <t>ドウニュウ</t>
    </rPh>
    <rPh sb="17" eb="19">
      <t>タンイ</t>
    </rPh>
    <rPh sb="23" eb="25">
      <t>ネンカン</t>
    </rPh>
    <rPh sb="30" eb="33">
      <t>ショウヒリョウ</t>
    </rPh>
    <phoneticPr fontId="1"/>
  </si>
  <si>
    <t>事業開始後の導入単位あたりの年間エネルギー消費量を記入してください。</t>
    <rPh sb="0" eb="2">
      <t>ジギョウ</t>
    </rPh>
    <rPh sb="2" eb="5">
      <t>カイシゴ</t>
    </rPh>
    <rPh sb="6" eb="8">
      <t>ドウニュウ</t>
    </rPh>
    <rPh sb="8" eb="10">
      <t>タンイ</t>
    </rPh>
    <rPh sb="14" eb="16">
      <t>ネンカン</t>
    </rPh>
    <rPh sb="21" eb="24">
      <t>ショウヒリョウ</t>
    </rPh>
    <phoneticPr fontId="1"/>
  </si>
  <si>
    <t>h/L</t>
    <phoneticPr fontId="1"/>
  </si>
  <si>
    <t>h/kWh</t>
    <phoneticPr fontId="1"/>
  </si>
  <si>
    <t>-</t>
    <phoneticPr fontId="1"/>
  </si>
  <si>
    <t>想定される導入機器単位あたりの年間走行距離または使用時間を記入してください。また、モーダルシフトはデフォルト値が表示されます。</t>
    <rPh sb="0" eb="2">
      <t>ソウテイ</t>
    </rPh>
    <rPh sb="5" eb="7">
      <t>ドウニュウ</t>
    </rPh>
    <rPh sb="7" eb="9">
      <t>キキ</t>
    </rPh>
    <rPh sb="9" eb="11">
      <t>タンイ</t>
    </rPh>
    <rPh sb="17" eb="19">
      <t>ソウコウ</t>
    </rPh>
    <rPh sb="19" eb="21">
      <t>キョリ</t>
    </rPh>
    <rPh sb="24" eb="26">
      <t>シヨウ</t>
    </rPh>
    <rPh sb="26" eb="28">
      <t>ジカン</t>
    </rPh>
    <rPh sb="54" eb="55">
      <t>アタイ</t>
    </rPh>
    <rPh sb="56" eb="58">
      <t>ヒョウジ</t>
    </rPh>
    <phoneticPr fontId="1"/>
  </si>
  <si>
    <t>「使用する燃料種」を選択してください。</t>
    <rPh sb="1" eb="3">
      <t>シヨウ</t>
    </rPh>
    <rPh sb="5" eb="8">
      <t>ネンリョウシュ</t>
    </rPh>
    <rPh sb="10" eb="12">
      <t>センタク</t>
    </rPh>
    <phoneticPr fontId="1"/>
  </si>
  <si>
    <t>【導入機器の燃費、および走行距離または使用時間の設定根拠】</t>
    <rPh sb="1" eb="3">
      <t>ドウニュウ</t>
    </rPh>
    <rPh sb="6" eb="8">
      <t>ネンピ</t>
    </rPh>
    <rPh sb="12" eb="14">
      <t>ソウコウ</t>
    </rPh>
    <rPh sb="14" eb="16">
      <t>キョリ</t>
    </rPh>
    <rPh sb="19" eb="21">
      <t>シヨウ</t>
    </rPh>
    <rPh sb="21" eb="23">
      <t>ジカン</t>
    </rPh>
    <rPh sb="24" eb="26">
      <t>セッテイ</t>
    </rPh>
    <rPh sb="26" eb="28">
      <t>コンキョ</t>
    </rPh>
    <phoneticPr fontId="1"/>
  </si>
  <si>
    <t>導入機器の「燃費」と「走行距離または使用時間」の設定根拠を記載してください。参考にした文献やカタログ等の資料がある場合は、資料名、発行年、発行者、URL等を記載してください。</t>
    <rPh sb="0" eb="2">
      <t>ドウニュウ</t>
    </rPh>
    <rPh sb="6" eb="8">
      <t>ネンピ</t>
    </rPh>
    <rPh sb="11" eb="13">
      <t>ソウコウ</t>
    </rPh>
    <rPh sb="13" eb="15">
      <t>キョリ</t>
    </rPh>
    <rPh sb="18" eb="20">
      <t>シヨウ</t>
    </rPh>
    <rPh sb="20" eb="22">
      <t>ジカン</t>
    </rPh>
    <rPh sb="24" eb="26">
      <t>セッテイ</t>
    </rPh>
    <rPh sb="26" eb="28">
      <t>コンキョ</t>
    </rPh>
    <rPh sb="29" eb="31">
      <t>キサイ</t>
    </rPh>
    <rPh sb="38" eb="40">
      <t>サンコウ</t>
    </rPh>
    <rPh sb="43" eb="45">
      <t>ブンケン</t>
    </rPh>
    <rPh sb="50" eb="51">
      <t>トウ</t>
    </rPh>
    <rPh sb="52" eb="54">
      <t>シリョウ</t>
    </rPh>
    <rPh sb="57" eb="59">
      <t>バアイ</t>
    </rPh>
    <rPh sb="61" eb="63">
      <t>シリョウ</t>
    </rPh>
    <rPh sb="63" eb="64">
      <t>メイ</t>
    </rPh>
    <rPh sb="65" eb="68">
      <t>ハッコウネン</t>
    </rPh>
    <rPh sb="69" eb="72">
      <t>ハッコウシャ</t>
    </rPh>
    <rPh sb="76" eb="77">
      <t>トウ</t>
    </rPh>
    <rPh sb="78" eb="80">
      <t>キサイ</t>
    </rPh>
    <phoneticPr fontId="1"/>
  </si>
  <si>
    <t>導入機器あたりのCO2削減効果（CO2削減原単位）</t>
    <rPh sb="0" eb="2">
      <t>ドウニュウ</t>
    </rPh>
    <rPh sb="2" eb="4">
      <t>キキ</t>
    </rPh>
    <rPh sb="11" eb="13">
      <t>サクゲン</t>
    </rPh>
    <rPh sb="13" eb="15">
      <t>コウカ</t>
    </rPh>
    <rPh sb="19" eb="21">
      <t>サクゲン</t>
    </rPh>
    <rPh sb="21" eb="24">
      <t>ゲンタンイ</t>
    </rPh>
    <phoneticPr fontId="1"/>
  </si>
  <si>
    <t>従来機器の燃費の
取得方法</t>
    <rPh sb="0" eb="2">
      <t>ジュウライ</t>
    </rPh>
    <rPh sb="5" eb="7">
      <t>ネンピ</t>
    </rPh>
    <rPh sb="9" eb="11">
      <t>シュトク</t>
    </rPh>
    <rPh sb="11" eb="13">
      <t>ホウホウ</t>
    </rPh>
    <phoneticPr fontId="1"/>
  </si>
  <si>
    <t>「従来機器の燃費の取得方法」を「カタログ値」もしくは「実燃費」から選択してください。</t>
    <rPh sb="1" eb="3">
      <t>ジュウライ</t>
    </rPh>
    <rPh sb="3" eb="5">
      <t>キキ</t>
    </rPh>
    <rPh sb="6" eb="8">
      <t>ネンピ</t>
    </rPh>
    <rPh sb="9" eb="11">
      <t>シュトク</t>
    </rPh>
    <rPh sb="11" eb="13">
      <t>ホウホウ</t>
    </rPh>
    <rPh sb="20" eb="21">
      <t>チ</t>
    </rPh>
    <rPh sb="27" eb="28">
      <t>ジツ</t>
    </rPh>
    <rPh sb="28" eb="30">
      <t>ネンピ</t>
    </rPh>
    <phoneticPr fontId="1"/>
  </si>
  <si>
    <t>＝</t>
    <phoneticPr fontId="1"/>
  </si>
  <si>
    <t>[kgCO2]</t>
    <phoneticPr fontId="1"/>
  </si>
  <si>
    <t>補助対象となる「導入機器の区分」をプルダウンから選択してください。
なお、「モーダルシフト」を選択した場合は、「削減される燃料種」と「使用する燃料種」どちらも「モーダルシフト」を選択してください。</t>
    <rPh sb="0" eb="2">
      <t>ホジョ</t>
    </rPh>
    <rPh sb="2" eb="4">
      <t>タイショウ</t>
    </rPh>
    <rPh sb="8" eb="10">
      <t>ドウニュウ</t>
    </rPh>
    <rPh sb="13" eb="15">
      <t>クブン</t>
    </rPh>
    <rPh sb="24" eb="26">
      <t>センタク</t>
    </rPh>
    <rPh sb="47" eb="49">
      <t>センタク</t>
    </rPh>
    <rPh sb="51" eb="53">
      <t>バアイ</t>
    </rPh>
    <rPh sb="56" eb="58">
      <t>サクゲン</t>
    </rPh>
    <rPh sb="61" eb="63">
      <t>ネンリョウ</t>
    </rPh>
    <rPh sb="63" eb="64">
      <t>シュ</t>
    </rPh>
    <rPh sb="67" eb="69">
      <t>シヨウ</t>
    </rPh>
    <rPh sb="71" eb="73">
      <t>ネンリョウ</t>
    </rPh>
    <rPh sb="73" eb="74">
      <t>シュ</t>
    </rPh>
    <rPh sb="89" eb="91">
      <t>センタク</t>
    </rPh>
    <phoneticPr fontId="1"/>
  </si>
  <si>
    <t>kgCO2/L</t>
    <phoneticPr fontId="1"/>
  </si>
  <si>
    <t>kgCO2/L</t>
  </si>
  <si>
    <t>kg/年</t>
    <phoneticPr fontId="1"/>
  </si>
  <si>
    <t>kgCO2/kg</t>
    <phoneticPr fontId="1"/>
  </si>
  <si>
    <t>LPG（体積ベース）</t>
    <rPh sb="4" eb="6">
      <t>タイセキ</t>
    </rPh>
    <phoneticPr fontId="1"/>
  </si>
  <si>
    <t>LPG（重量ベース）</t>
    <rPh sb="4" eb="6">
      <t>ジュウリョウ</t>
    </rPh>
    <phoneticPr fontId="1"/>
  </si>
  <si>
    <t>事務局確認用</t>
    <rPh sb="0" eb="3">
      <t>ジムキョク</t>
    </rPh>
    <rPh sb="3" eb="6">
      <t>カクニンヨウ</t>
    </rPh>
    <phoneticPr fontId="1"/>
  </si>
  <si>
    <t>従来機器の燃費の取得方法</t>
    <rPh sb="0" eb="2">
      <t>ジュウライ</t>
    </rPh>
    <rPh sb="5" eb="7">
      <t>ネンピ</t>
    </rPh>
    <rPh sb="8" eb="10">
      <t>シュトク</t>
    </rPh>
    <rPh sb="10" eb="12">
      <t>ホウホウ</t>
    </rPh>
    <phoneticPr fontId="1"/>
  </si>
  <si>
    <t>補助対象となる「導入機器の名称」を記載してください。</t>
    <rPh sb="0" eb="2">
      <t>ホジョ</t>
    </rPh>
    <rPh sb="2" eb="4">
      <t>タイショウ</t>
    </rPh>
    <rPh sb="8" eb="10">
      <t>ドウニュウ</t>
    </rPh>
    <rPh sb="13" eb="15">
      <t>メイショウ</t>
    </rPh>
    <rPh sb="17" eb="19">
      <t>キサイ</t>
    </rPh>
    <phoneticPr fontId="1"/>
  </si>
  <si>
    <t>「従来機器の燃費」を記入してください。なお、モーダルシフトの燃費を記入する場合は小数点第3位を四捨五入してください。
(従来機器の燃費参照値が表示されます。)</t>
    <rPh sb="10" eb="12">
      <t>キニュウ</t>
    </rPh>
    <rPh sb="30" eb="32">
      <t>ネンピ</t>
    </rPh>
    <rPh sb="33" eb="35">
      <t>キニュウ</t>
    </rPh>
    <rPh sb="37" eb="39">
      <t>バアイ</t>
    </rPh>
    <rPh sb="40" eb="43">
      <t>ショウスウテン</t>
    </rPh>
    <rPh sb="43" eb="44">
      <t>ダイ</t>
    </rPh>
    <rPh sb="45" eb="46">
      <t>イ</t>
    </rPh>
    <rPh sb="47" eb="51">
      <t>シシャゴニュウ</t>
    </rPh>
    <rPh sb="60" eb="62">
      <t>ジュウライ</t>
    </rPh>
    <rPh sb="62" eb="64">
      <t>キキ</t>
    </rPh>
    <rPh sb="65" eb="67">
      <t>ネンピ</t>
    </rPh>
    <rPh sb="67" eb="69">
      <t>サンショウ</t>
    </rPh>
    <rPh sb="69" eb="70">
      <t>チ</t>
    </rPh>
    <rPh sb="71" eb="73">
      <t>ヒョウジ</t>
    </rPh>
    <phoneticPr fontId="1"/>
  </si>
  <si>
    <t>「導入機器の燃費」を記入してください。なお、モーダルシフトの燃費を記入する場合は小数点第3位を四捨五入してください。
（燃費の単位は自動的に選択されます。）</t>
    <rPh sb="1" eb="3">
      <t>ドウニュウ</t>
    </rPh>
    <rPh sb="3" eb="5">
      <t>キキ</t>
    </rPh>
    <rPh sb="6" eb="8">
      <t>ネンピ</t>
    </rPh>
    <rPh sb="10" eb="12">
      <t>キニュウ</t>
    </rPh>
    <rPh sb="60" eb="62">
      <t>ネンピ</t>
    </rPh>
    <rPh sb="63" eb="65">
      <t>タンイ</t>
    </rPh>
    <rPh sb="66" eb="69">
      <t>ジドウテキ</t>
    </rPh>
    <rPh sb="70" eb="72">
      <t>センタク</t>
    </rPh>
    <phoneticPr fontId="1"/>
  </si>
  <si>
    <t>国税庁が発表している耐用年数表を参考にして、法定耐用年数を整数で記入してください。不明である場合は、想定使用年数を記入し、右の選択肢において「想定使用年数を入力」を選択してください。</t>
    <rPh sb="75" eb="77">
      <t>ネンスウ</t>
    </rPh>
    <phoneticPr fontId="1"/>
  </si>
  <si>
    <t>[tCO2/年]</t>
    <rPh sb="6" eb="7">
      <t>ネン</t>
    </rPh>
    <phoneticPr fontId="1"/>
  </si>
  <si>
    <t>[kgCO2/年]</t>
    <rPh sb="7" eb="8">
      <t>ネン</t>
    </rPh>
    <phoneticPr fontId="1"/>
  </si>
  <si>
    <t>累計CO2削減量</t>
    <rPh sb="0" eb="2">
      <t>ルイケイ</t>
    </rPh>
    <rPh sb="5" eb="7">
      <t>サクゲン</t>
    </rPh>
    <rPh sb="7" eb="8">
      <t>リョウ</t>
    </rPh>
    <phoneticPr fontId="1"/>
  </si>
  <si>
    <t>日付</t>
    <rPh sb="0" eb="2">
      <t>ヒヅケ</t>
    </rPh>
    <phoneticPr fontId="1"/>
  </si>
  <si>
    <t>箇所</t>
    <rPh sb="0" eb="2">
      <t>カショ</t>
    </rPh>
    <phoneticPr fontId="1"/>
  </si>
  <si>
    <t>更新内容</t>
    <rPh sb="0" eb="2">
      <t>コウシン</t>
    </rPh>
    <rPh sb="2" eb="4">
      <t>ナイヨウ</t>
    </rPh>
    <phoneticPr fontId="1"/>
  </si>
  <si>
    <t>理由</t>
    <rPh sb="0" eb="2">
      <t>リユウ</t>
    </rPh>
    <phoneticPr fontId="1"/>
  </si>
  <si>
    <t>F73</t>
    <phoneticPr fontId="1"/>
  </si>
  <si>
    <t>編集可能セルに変更</t>
    <rPh sb="0" eb="4">
      <t>ヘンシュウカノウ</t>
    </rPh>
    <rPh sb="7" eb="9">
      <t>ヘンコウ</t>
    </rPh>
    <phoneticPr fontId="1"/>
  </si>
  <si>
    <t>I73</t>
    <phoneticPr fontId="1"/>
  </si>
  <si>
    <t>マニュアルにおいて、「必要に応じて変更する」旨の記載があったが、編集不可能となっていたため。</t>
    <rPh sb="11" eb="13">
      <t>ヒツヨウ</t>
    </rPh>
    <rPh sb="14" eb="15">
      <t>オウ</t>
    </rPh>
    <rPh sb="17" eb="19">
      <t>ヘンコウ</t>
    </rPh>
    <rPh sb="22" eb="23">
      <t>ムネ</t>
    </rPh>
    <rPh sb="24" eb="26">
      <t>キサイ</t>
    </rPh>
    <rPh sb="32" eb="34">
      <t>ヘンシュウ</t>
    </rPh>
    <rPh sb="34" eb="37">
      <t>フカノウ</t>
    </rPh>
    <phoneticPr fontId="1"/>
  </si>
  <si>
    <t>更新履歴</t>
    <rPh sb="0" eb="2">
      <t>コウシン</t>
    </rPh>
    <rPh sb="2" eb="4">
      <t>リレキ</t>
    </rPh>
    <phoneticPr fontId="1"/>
  </si>
  <si>
    <t>全数式</t>
    <rPh sb="0" eb="1">
      <t>ゼン</t>
    </rPh>
    <rPh sb="1" eb="3">
      <t>スウシキ</t>
    </rPh>
    <phoneticPr fontId="1"/>
  </si>
  <si>
    <t>数式における参照方法を全て絶対参照に変更</t>
    <rPh sb="0" eb="2">
      <t>スウシキ</t>
    </rPh>
    <rPh sb="6" eb="8">
      <t>サンショウ</t>
    </rPh>
    <rPh sb="8" eb="10">
      <t>ホウホウ</t>
    </rPh>
    <rPh sb="11" eb="12">
      <t>スベ</t>
    </rPh>
    <rPh sb="13" eb="17">
      <t>ゼッタイサンショウ</t>
    </rPh>
    <rPh sb="18" eb="20">
      <t>ヘンコウ</t>
    </rPh>
    <phoneticPr fontId="1"/>
  </si>
  <si>
    <t>verを変更する際に、参照元がずれる可能性を防ぐため。</t>
    <rPh sb="4" eb="6">
      <t>ヘンコウ</t>
    </rPh>
    <rPh sb="8" eb="9">
      <t>サイ</t>
    </rPh>
    <rPh sb="11" eb="14">
      <t>サンショウモト</t>
    </rPh>
    <rPh sb="18" eb="21">
      <t>カノウセイ</t>
    </rPh>
    <rPh sb="22" eb="23">
      <t>フセ</t>
    </rPh>
    <phoneticPr fontId="1"/>
  </si>
  <si>
    <t>水素</t>
    <rPh sb="0" eb="2">
      <t>スイソ</t>
    </rPh>
    <phoneticPr fontId="1"/>
  </si>
  <si>
    <t>h/kg</t>
    <phoneticPr fontId="1"/>
  </si>
  <si>
    <t>H18</t>
    <phoneticPr fontId="1"/>
  </si>
  <si>
    <t>L28</t>
    <phoneticPr fontId="1"/>
  </si>
  <si>
    <r>
      <t>数式を変更
旧：「=IF($D$13="モーダルシフト","kgCO2/トンキロ",IF($D$13="フォークリフト",VLOOKUP($D$16,$Y$58:$Z$</t>
    </r>
    <r>
      <rPr>
        <sz val="11"/>
        <color indexed="10"/>
        <rFont val="ＭＳ Ｐゴシック"/>
        <family val="3"/>
        <charset val="128"/>
      </rPr>
      <t>61</t>
    </r>
    <r>
      <rPr>
        <sz val="11"/>
        <color theme="1"/>
        <rFont val="ＭＳ Ｐゴシック"/>
        <family val="3"/>
        <charset val="128"/>
        <scheme val="minor"/>
      </rPr>
      <t>,2,0),IF($D$13="ショベルカー",VLOOKUP($D$16,$Y$58:$Z$61,2,0),IF($D$13="ローダー",VLOOKUP($D$16,$Y$58:$Z$61,2,0),VLOOKUP($D$16,$V$58:$W$71,$T$57,0)))))」
新：「=IF($D$13="モーダルシフト","kgCO2/トンキロ",IF($D$13="フォークリフト",VLOOKUP($D$16,$Y$58:$Z$</t>
    </r>
    <r>
      <rPr>
        <sz val="11"/>
        <color indexed="10"/>
        <rFont val="ＭＳ Ｐゴシック"/>
        <family val="3"/>
        <charset val="128"/>
      </rPr>
      <t>62</t>
    </r>
    <r>
      <rPr>
        <sz val="11"/>
        <color theme="1"/>
        <rFont val="ＭＳ Ｐゴシック"/>
        <family val="3"/>
        <charset val="128"/>
        <scheme val="minor"/>
      </rPr>
      <t>,2,0),IF($D$13="ショベルカー",VLOOKUP($D$16,$Y$58:$Z$61,2,0),IF($D$13="ローダー",VLOOKUP($D$16,$Y$58:$Z$61,2,0),VLOOKUP($D$16,$V$58:$W$71,$T$57,0)))))」</t>
    </r>
    <rPh sb="0" eb="2">
      <t>スウシキ</t>
    </rPh>
    <rPh sb="3" eb="5">
      <t>ヘンコウ</t>
    </rPh>
    <rPh sb="6" eb="7">
      <t>キュウ</t>
    </rPh>
    <rPh sb="228" eb="229">
      <t>アタラ</t>
    </rPh>
    <phoneticPr fontId="1"/>
  </si>
  <si>
    <r>
      <t>数式を変更
旧：「=IF($D$13="モーダルシフト","kgCO2/トンキロ",IF($D$13="フォークリフト",VLOOKUP($H$26,$Y$58:$Z$</t>
    </r>
    <r>
      <rPr>
        <sz val="11"/>
        <color indexed="10"/>
        <rFont val="ＭＳ Ｐゴシック"/>
        <family val="3"/>
        <charset val="128"/>
      </rPr>
      <t>61</t>
    </r>
    <r>
      <rPr>
        <sz val="11"/>
        <color theme="1"/>
        <rFont val="ＭＳ Ｐゴシック"/>
        <family val="3"/>
        <charset val="128"/>
        <scheme val="minor"/>
      </rPr>
      <t>,2,0),VLOOKUP($H$26,$V$58:$W$71,$T$57,0)))」
新：「=IF($D$13="モーダルシフト","kgCO2/トンキロ",IF($D$13="フォークリフト",VLOOKUP($H$26,$Y$58:$Z$</t>
    </r>
    <r>
      <rPr>
        <sz val="11"/>
        <color indexed="10"/>
        <rFont val="ＭＳ Ｐゴシック"/>
        <family val="3"/>
        <charset val="128"/>
      </rPr>
      <t>62</t>
    </r>
    <r>
      <rPr>
        <sz val="11"/>
        <color theme="1"/>
        <rFont val="ＭＳ Ｐゴシック"/>
        <family val="3"/>
        <charset val="128"/>
        <scheme val="minor"/>
      </rPr>
      <t>,2,0),VLOOKUP($H$26,$V$58:$W$71,$T$57,0)))」</t>
    </r>
    <rPh sb="0" eb="2">
      <t>スウシキ</t>
    </rPh>
    <rPh sb="3" eb="5">
      <t>ヘンコウ</t>
    </rPh>
    <rPh sb="6" eb="7">
      <t>キュウ</t>
    </rPh>
    <rPh sb="130" eb="131">
      <t>アタラ</t>
    </rPh>
    <phoneticPr fontId="1"/>
  </si>
  <si>
    <t>燃料電池フォークリフトの導入に対応するため、導入機器の区分（D13）に「フォークリフト」、削減される燃料種（D16）に「水素」を選択した際に、燃費の単位（H18）として「h/kg」が表示されるように修正。</t>
    <rPh sb="0" eb="2">
      <t>ネンリョウ</t>
    </rPh>
    <rPh sb="2" eb="4">
      <t>デンチ</t>
    </rPh>
    <rPh sb="12" eb="14">
      <t>ドウニュウ</t>
    </rPh>
    <rPh sb="15" eb="17">
      <t>タイオウ</t>
    </rPh>
    <rPh sb="22" eb="24">
      <t>ドウニュウ</t>
    </rPh>
    <rPh sb="24" eb="26">
      <t>キキ</t>
    </rPh>
    <rPh sb="27" eb="29">
      <t>クブン</t>
    </rPh>
    <rPh sb="45" eb="47">
      <t>サクゲン</t>
    </rPh>
    <rPh sb="50" eb="52">
      <t>ネンリョウ</t>
    </rPh>
    <rPh sb="52" eb="53">
      <t>シュ</t>
    </rPh>
    <rPh sb="60" eb="62">
      <t>スイソ</t>
    </rPh>
    <rPh sb="64" eb="66">
      <t>センタク</t>
    </rPh>
    <rPh sb="68" eb="69">
      <t>サイ</t>
    </rPh>
    <rPh sb="71" eb="73">
      <t>ネンピ</t>
    </rPh>
    <rPh sb="74" eb="76">
      <t>タンイ</t>
    </rPh>
    <rPh sb="91" eb="93">
      <t>ヒョウジ</t>
    </rPh>
    <rPh sb="99" eb="101">
      <t>シュウセイ</t>
    </rPh>
    <phoneticPr fontId="1"/>
  </si>
  <si>
    <t>燃料電池フォークリフトの導入に対応するため、導入機器の区分（D13）に「フォークリフト」、使用する燃料種（H26）に「水素」を選択した際に、燃費の単位（L28）として「h/kg」が表示されるように修正。</t>
    <rPh sb="0" eb="2">
      <t>ネンリョウ</t>
    </rPh>
    <rPh sb="2" eb="4">
      <t>デンチ</t>
    </rPh>
    <rPh sb="12" eb="14">
      <t>ドウニュウ</t>
    </rPh>
    <rPh sb="15" eb="17">
      <t>タイオウ</t>
    </rPh>
    <rPh sb="22" eb="24">
      <t>ドウニュウ</t>
    </rPh>
    <rPh sb="24" eb="26">
      <t>キキ</t>
    </rPh>
    <rPh sb="27" eb="29">
      <t>クブン</t>
    </rPh>
    <rPh sb="45" eb="47">
      <t>シヨウ</t>
    </rPh>
    <rPh sb="49" eb="51">
      <t>ネンリョウ</t>
    </rPh>
    <rPh sb="51" eb="52">
      <t>シュ</t>
    </rPh>
    <rPh sb="59" eb="61">
      <t>スイソ</t>
    </rPh>
    <rPh sb="63" eb="65">
      <t>センタク</t>
    </rPh>
    <rPh sb="67" eb="68">
      <t>サイ</t>
    </rPh>
    <rPh sb="70" eb="72">
      <t>ネンピ</t>
    </rPh>
    <rPh sb="73" eb="75">
      <t>タンイ</t>
    </rPh>
    <rPh sb="90" eb="92">
      <t>ヒョウジ</t>
    </rPh>
    <rPh sb="98" eb="100">
      <t>シュウセイ</t>
    </rPh>
    <phoneticPr fontId="1"/>
  </si>
  <si>
    <t>H72</t>
  </si>
  <si>
    <t>ガイドブック本文の記述に沿うよう修正。</t>
  </si>
  <si>
    <r>
      <t>数式を変更
旧：「=H</t>
    </r>
    <r>
      <rPr>
        <sz val="11"/>
        <color rgb="FFFF0000"/>
        <rFont val="ＭＳ Ｐゴシック"/>
        <family val="3"/>
        <charset val="128"/>
        <scheme val="minor"/>
      </rPr>
      <t>59</t>
    </r>
    <r>
      <rPr>
        <sz val="11"/>
        <color theme="1"/>
        <rFont val="ＭＳ Ｐゴシック"/>
        <family val="3"/>
        <charset val="128"/>
        <scheme val="minor"/>
      </rPr>
      <t>*0.975」
新：「=H</t>
    </r>
    <r>
      <rPr>
        <sz val="11"/>
        <color rgb="FFFF0000"/>
        <rFont val="ＭＳ Ｐゴシック"/>
        <family val="3"/>
        <charset val="128"/>
        <scheme val="minor"/>
      </rPr>
      <t>60</t>
    </r>
    <r>
      <rPr>
        <sz val="11"/>
        <color theme="1"/>
        <rFont val="ＭＳ Ｐゴシック"/>
        <family val="3"/>
        <charset val="128"/>
        <scheme val="minor"/>
      </rPr>
      <t>*0.975」</t>
    </r>
    <phoneticPr fontId="1"/>
  </si>
  <si>
    <t>普通車</t>
  </si>
  <si>
    <t>普通車</t>
    <rPh sb="0" eb="3">
      <t>フツウシャ</t>
    </rPh>
    <phoneticPr fontId="1"/>
  </si>
  <si>
    <t>小型車</t>
    <rPh sb="0" eb="2">
      <t>コガタ</t>
    </rPh>
    <rPh sb="2" eb="3">
      <t>クルマ</t>
    </rPh>
    <phoneticPr fontId="1"/>
  </si>
  <si>
    <t>導入機器の区分</t>
  </si>
  <si>
    <t>軽乗用車</t>
  </si>
  <si>
    <t>小型車</t>
    <rPh sb="2" eb="3">
      <t>クルマ</t>
    </rPh>
    <phoneticPr fontId="2"/>
  </si>
  <si>
    <t>軽貨物</t>
  </si>
  <si>
    <t>小型貨物</t>
  </si>
  <si>
    <t>普通貨物</t>
  </si>
  <si>
    <t>燃費参照値</t>
  </si>
  <si>
    <t>走行キロ（ 千 ㎞ ）</t>
    <rPh sb="0" eb="2">
      <t>ソウコウ</t>
    </rPh>
    <phoneticPr fontId="24"/>
  </si>
  <si>
    <t>燃 料 消 費 量（ kℓ 、 千㎥ ）</t>
    <rPh sb="0" eb="1">
      <t>ネン</t>
    </rPh>
    <rPh sb="2" eb="3">
      <t>リョウ</t>
    </rPh>
    <rPh sb="4" eb="5">
      <t>ショウ</t>
    </rPh>
    <rPh sb="6" eb="7">
      <t>ヒ</t>
    </rPh>
    <rPh sb="8" eb="9">
      <t>リョウ</t>
    </rPh>
    <rPh sb="16" eb="17">
      <t>セン</t>
    </rPh>
    <phoneticPr fontId="24"/>
  </si>
  <si>
    <t>D.輸送機器</t>
    <rPh sb="2" eb="4">
      <t>ユソウ</t>
    </rPh>
    <rPh sb="4" eb="6">
      <t>キキ</t>
    </rPh>
    <phoneticPr fontId="1"/>
  </si>
  <si>
    <t>数値が入力される全てのセル</t>
    <rPh sb="0" eb="2">
      <t>スウチ</t>
    </rPh>
    <rPh sb="3" eb="5">
      <t>ニュウリョク</t>
    </rPh>
    <rPh sb="8" eb="9">
      <t>スベ</t>
    </rPh>
    <phoneticPr fontId="1"/>
  </si>
  <si>
    <t>数値が適切に表示されるよう書式を変更</t>
    <rPh sb="0" eb="2">
      <t>スウチ</t>
    </rPh>
    <rPh sb="3" eb="5">
      <t>テキセツ</t>
    </rPh>
    <rPh sb="6" eb="8">
      <t>ヒョウジ</t>
    </rPh>
    <rPh sb="13" eb="15">
      <t>ショシキ</t>
    </rPh>
    <rPh sb="16" eb="18">
      <t>ヘンコウ</t>
    </rPh>
    <phoneticPr fontId="1"/>
  </si>
  <si>
    <t>H61</t>
    <phoneticPr fontId="1"/>
  </si>
  <si>
    <t>電力の排出係数の更新</t>
    <rPh sb="0" eb="2">
      <t>デンリョク</t>
    </rPh>
    <rPh sb="3" eb="7">
      <t>ハイシュツケイスウ</t>
    </rPh>
    <rPh sb="8" eb="10">
      <t>コウシン</t>
    </rPh>
    <phoneticPr fontId="1"/>
  </si>
  <si>
    <t>D13</t>
    <phoneticPr fontId="1"/>
  </si>
  <si>
    <t>選択リストから、「中小型船舶」及び「大型船舶」を削除</t>
    <rPh sb="0" eb="2">
      <t>センタク</t>
    </rPh>
    <rPh sb="9" eb="12">
      <t>チュウコガタ</t>
    </rPh>
    <rPh sb="12" eb="14">
      <t>センパク</t>
    </rPh>
    <rPh sb="15" eb="16">
      <t>オヨ</t>
    </rPh>
    <rPh sb="18" eb="20">
      <t>オオガタ</t>
    </rPh>
    <rPh sb="20" eb="22">
      <t>センパク</t>
    </rPh>
    <rPh sb="24" eb="26">
      <t>サクジョ</t>
    </rPh>
    <phoneticPr fontId="1"/>
  </si>
  <si>
    <t>地球温暖化対策事業効果算定ガイドブック　補助事業申請者向けハード対策事業計算ファイル（令和６年度版）</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rPh sb="43" eb="45">
      <t>レイワ</t>
    </rPh>
    <rPh sb="46" eb="48">
      <t>ネンド</t>
    </rPh>
    <rPh sb="48" eb="49">
      <t>バン</t>
    </rPh>
    <phoneticPr fontId="1"/>
  </si>
  <si>
    <t>LPG</t>
    <phoneticPr fontId="1"/>
  </si>
  <si>
    <t>揮発油（ガソリン）</t>
    <rPh sb="0" eb="3">
      <t>キハツユ</t>
    </rPh>
    <phoneticPr fontId="1"/>
  </si>
  <si>
    <t>揮発油（ガソリン）</t>
    <phoneticPr fontId="1"/>
  </si>
  <si>
    <t>改訂に伴い計算ファイルを更新。
船舶については、F.省エネ設備用にて算出する方針としたため。</t>
    <rPh sb="16" eb="18">
      <t>センパク</t>
    </rPh>
    <rPh sb="26" eb="27">
      <t>ショウ</t>
    </rPh>
    <rPh sb="29" eb="31">
      <t>セツビ</t>
    </rPh>
    <rPh sb="31" eb="32">
      <t>ヨウ</t>
    </rPh>
    <rPh sb="34" eb="36">
      <t>サンシュツ</t>
    </rPh>
    <rPh sb="38" eb="40">
      <t>ホウシン</t>
    </rPh>
    <phoneticPr fontId="1"/>
  </si>
  <si>
    <t>改訂に伴い計算ファイルを更新。</t>
    <phoneticPr fontId="1"/>
  </si>
  <si>
    <t>改訂に伴い計算ファイルを更新。
桁数が大きい場合に数値が適切に表示されない事象を防ぐため。</t>
    <rPh sb="0" eb="2">
      <t>カイテイ</t>
    </rPh>
    <rPh sb="3" eb="4">
      <t>トモナ</t>
    </rPh>
    <rPh sb="5" eb="7">
      <t>ケイサン</t>
    </rPh>
    <rPh sb="12" eb="14">
      <t>コウシン</t>
    </rPh>
    <rPh sb="16" eb="18">
      <t>ケタスウ</t>
    </rPh>
    <rPh sb="19" eb="20">
      <t>オオ</t>
    </rPh>
    <rPh sb="22" eb="24">
      <t>バアイ</t>
    </rPh>
    <rPh sb="25" eb="27">
      <t>スウチ</t>
    </rPh>
    <rPh sb="28" eb="30">
      <t>テキセツ</t>
    </rPh>
    <rPh sb="31" eb="33">
      <t>ヒョウジ</t>
    </rPh>
    <rPh sb="37" eb="39">
      <t>ジショウ</t>
    </rPh>
    <rPh sb="40" eb="41">
      <t>フセ</t>
    </rPh>
    <phoneticPr fontId="1"/>
  </si>
  <si>
    <t>全体</t>
    <rPh sb="0" eb="2">
      <t>ゼンタイ</t>
    </rPh>
    <phoneticPr fontId="1"/>
  </si>
  <si>
    <t>排出係数を最新の公表値に更新</t>
    <rPh sb="0" eb="2">
      <t>ハイシュツ</t>
    </rPh>
    <rPh sb="2" eb="4">
      <t>ケイスウ</t>
    </rPh>
    <rPh sb="5" eb="7">
      <t>サイシン</t>
    </rPh>
    <rPh sb="8" eb="10">
      <t>コウヒョウ</t>
    </rPh>
    <rPh sb="10" eb="11">
      <t>チ</t>
    </rPh>
    <rPh sb="12" eb="14">
      <t>コウシン</t>
    </rPh>
    <phoneticPr fontId="1"/>
  </si>
  <si>
    <t>データ更新があったため。</t>
    <phoneticPr fontId="1"/>
  </si>
  <si>
    <t>排出係数の設定根拠欄を追記</t>
    <rPh sb="0" eb="2">
      <t>ハイシュツ</t>
    </rPh>
    <rPh sb="2" eb="4">
      <t>ケイスウ</t>
    </rPh>
    <rPh sb="5" eb="7">
      <t>セッテイ</t>
    </rPh>
    <rPh sb="7" eb="9">
      <t>コンキョ</t>
    </rPh>
    <rPh sb="9" eb="10">
      <t>ラン</t>
    </rPh>
    <rPh sb="11" eb="13">
      <t>ツイキ</t>
    </rPh>
    <phoneticPr fontId="1"/>
  </si>
  <si>
    <t>商用電力</t>
    <rPh sb="0" eb="2">
      <t>ショウヨウ</t>
    </rPh>
    <rPh sb="2" eb="4">
      <t>デンリョク</t>
    </rPh>
    <phoneticPr fontId="1"/>
  </si>
  <si>
    <t>B61</t>
    <phoneticPr fontId="1"/>
  </si>
  <si>
    <t>「電力」の記載を「商用電力」に修正</t>
    <rPh sb="1" eb="3">
      <t>デンリョク</t>
    </rPh>
    <rPh sb="5" eb="7">
      <t>キサイ</t>
    </rPh>
    <rPh sb="9" eb="11">
      <t>ショウヨウ</t>
    </rPh>
    <rPh sb="11" eb="13">
      <t>デンリョク</t>
    </rPh>
    <rPh sb="15" eb="17">
      <t>シュウセイ</t>
    </rPh>
    <phoneticPr fontId="1"/>
  </si>
  <si>
    <t>D16</t>
    <phoneticPr fontId="1"/>
  </si>
  <si>
    <t>H26</t>
    <phoneticPr fontId="1"/>
  </si>
  <si>
    <t>商用電力</t>
    <phoneticPr fontId="1"/>
  </si>
  <si>
    <t>排出係数の設定根拠</t>
    <rPh sb="0" eb="4">
      <t>ハイシュツケイスウ</t>
    </rPh>
    <rPh sb="5" eb="9">
      <t>セッテイコンキョ</t>
    </rPh>
    <phoneticPr fontId="1"/>
  </si>
  <si>
    <t>79～80行目</t>
    <rPh sb="5" eb="7">
      <t>ギョウメ</t>
    </rPh>
    <phoneticPr fontId="1"/>
  </si>
  <si>
    <r>
      <t>・本計算ファイルは</t>
    </r>
    <r>
      <rPr>
        <b/>
        <u/>
        <sz val="11"/>
        <color rgb="FFFF0000"/>
        <rFont val="ＭＳ Ｐゴシック"/>
        <family val="3"/>
        <charset val="128"/>
        <scheme val="minor"/>
      </rPr>
      <t>令和6年度</t>
    </r>
    <r>
      <rPr>
        <sz val="11"/>
        <color rgb="FFFF0000"/>
        <rFont val="ＭＳ Ｐゴシック"/>
        <family val="3"/>
        <charset val="128"/>
        <scheme val="minor"/>
      </rPr>
      <t>補助事業の申請時に活用するものである。電力の排出係数の更新等に合わせて改訂されるため、必ず</t>
    </r>
    <r>
      <rPr>
        <b/>
        <u/>
        <sz val="11"/>
        <color rgb="FFFF0000"/>
        <rFont val="ＭＳ Ｐゴシック"/>
        <family val="3"/>
        <charset val="128"/>
        <scheme val="minor"/>
      </rPr>
      <t>最新の計算ファイルを活用</t>
    </r>
    <r>
      <rPr>
        <sz val="11"/>
        <color rgb="FFFF0000"/>
        <rFont val="ＭＳ Ｐゴシック"/>
        <family val="3"/>
        <charset val="128"/>
        <scheme val="minor"/>
      </rPr>
      <t>することとする。
・入力する数値に関しては、必要に応じて計算ファイル内で表示されている小数点の位まで入力することとし、それ以下の小数点については四捨五入することとする。</t>
    </r>
    <phoneticPr fontId="1"/>
  </si>
  <si>
    <t>H１6</t>
    <phoneticPr fontId="1"/>
  </si>
  <si>
    <t>他の項目と平仄を合わせる目的で更新。</t>
    <rPh sb="0" eb="1">
      <t>ホカ</t>
    </rPh>
    <rPh sb="2" eb="4">
      <t>コウモク</t>
    </rPh>
    <rPh sb="8" eb="9">
      <t>ア</t>
    </rPh>
    <rPh sb="12" eb="14">
      <t>モクテキ</t>
    </rPh>
    <rPh sb="15" eb="17">
      <t>コウシン</t>
    </rPh>
    <phoneticPr fontId="1"/>
  </si>
  <si>
    <t>G34</t>
    <phoneticPr fontId="1"/>
  </si>
  <si>
    <t>初期値を「台」から「記入してください」に修正</t>
    <rPh sb="0" eb="3">
      <t>ショキアタイ</t>
    </rPh>
    <rPh sb="5" eb="6">
      <t>ダイ</t>
    </rPh>
    <rPh sb="10" eb="12">
      <t>キニュウ</t>
    </rPh>
    <rPh sb="20" eb="22">
      <t>シュウセイ</t>
    </rPh>
    <phoneticPr fontId="1"/>
  </si>
  <si>
    <t>初期値を「－」から「記入してください」に修正</t>
    <rPh sb="0" eb="3">
      <t>ショキチ</t>
    </rPh>
    <rPh sb="20" eb="22">
      <t>シュウセイ</t>
    </rPh>
    <phoneticPr fontId="1"/>
  </si>
  <si>
    <t>所定のエネルギー種別以外のエネルギーを使用する場合は、設定根拠を記載してください。</t>
    <rPh sb="0" eb="2">
      <t>ショテイ</t>
    </rPh>
    <rPh sb="8" eb="10">
      <t>シュベツ</t>
    </rPh>
    <rPh sb="10" eb="12">
      <t>イガイ</t>
    </rPh>
    <rPh sb="19" eb="21">
      <t>シヨウ</t>
    </rPh>
    <rPh sb="23" eb="25">
      <t>バアイ</t>
    </rPh>
    <rPh sb="27" eb="29">
      <t>セッテイ</t>
    </rPh>
    <rPh sb="29" eb="31">
      <t>コンキョ</t>
    </rPh>
    <rPh sb="32" eb="34">
      <t>キサイ</t>
    </rPh>
    <phoneticPr fontId="1"/>
  </si>
  <si>
    <t>所定のエネルギー種別以外のエネルギーを使用する場合は、所定の項目に導入前後の年間エネルギー消費量と排出係数を記入してください。また、調達した水素のライフサイクルでの排出係数がわかる場合は、記入してください。</t>
    <phoneticPr fontId="1"/>
  </si>
  <si>
    <t>h/N㎥</t>
    <phoneticPr fontId="1"/>
  </si>
  <si>
    <t>選択リスト内の燃料種を修正
（例：「電力」を「商用電力」に修正）</t>
    <rPh sb="0" eb="2">
      <t>センタク</t>
    </rPh>
    <rPh sb="5" eb="6">
      <t>ナイ</t>
    </rPh>
    <rPh sb="7" eb="10">
      <t>ネンリョウシュ</t>
    </rPh>
    <rPh sb="11" eb="13">
      <t>シュウセイ</t>
    </rPh>
    <rPh sb="15" eb="16">
      <t>レイ</t>
    </rPh>
    <rPh sb="18" eb="20">
      <t>デンリョク</t>
    </rPh>
    <rPh sb="23" eb="25">
      <t>ショウヨウ</t>
    </rPh>
    <rPh sb="25" eb="27">
      <t>デンリョク</t>
    </rPh>
    <rPh sb="29" eb="31">
      <t>シュウセイ</t>
    </rPh>
    <phoneticPr fontId="1"/>
  </si>
  <si>
    <r>
      <t>数式を変更
旧：「=IF($D$13="モーダルシフト","kgCO2/トンキロ",IF($D$13="フォークリフト",VLOOKUP($D$16,$Y$58:$Z$</t>
    </r>
    <r>
      <rPr>
        <sz val="11"/>
        <color indexed="10"/>
        <rFont val="ＭＳ Ｐゴシック"/>
        <family val="3"/>
        <charset val="128"/>
      </rPr>
      <t>62</t>
    </r>
    <r>
      <rPr>
        <sz val="11"/>
        <color theme="1"/>
        <rFont val="ＭＳ Ｐゴシック"/>
        <family val="3"/>
        <charset val="128"/>
        <scheme val="minor"/>
      </rPr>
      <t>,2,0),IF($D$13="ショベルカー",VLOOKUP($D$16,$Y$58:$Z$61,2,0),IF($D$13="ローダー",VLOOKUP($D$16,$Y$58:$Z$61,2,0),VLOOKUP($D$16,$V$58:$W$71,$T$57,0)))))」
新：=IF($D$13="モーダルシフト","kgCO2/トンキロ",IF($D$13="フォークリフト",VLOOKUP($D$16,$AB$58:$AC$71,2,0),IF($D$13="ショベルカー",VLOOKUP($D$16,$AB$58:$AC$71,2,0),IF($D$13="ローダー",VLOOKUP($D$16,$AB$58:$AC$71,2,0),VLOOKUP($D$16,$V$58:$W$74,$T$57,0)))))</t>
    </r>
    <rPh sb="0" eb="2">
      <t>スウシキ</t>
    </rPh>
    <rPh sb="3" eb="5">
      <t>ヘンコウ</t>
    </rPh>
    <rPh sb="6" eb="7">
      <t>キュウ</t>
    </rPh>
    <rPh sb="228" eb="229">
      <t>シン</t>
    </rPh>
    <phoneticPr fontId="1"/>
  </si>
  <si>
    <t>数式を変更
旧：「=IF($D$13="モーダルシフト","kgCO2/トンキロ",IF($D$13="フォークリフト",VLOOKUP($H$26,$Y$58:$Z$62,2,0),VLOOKUP($H$26,$V$58:$W$71,$T$57,0)))」
新：「=IF($D$13="モーダルシフト","kgCO2/トンキロ",IF($D$13="フォークリフト",VLOOKUP($H$26,$AB$58:$AC$71,2,0),IF($D$13="ショベルカー",VLOOKUP($H$26,$AB$58:$AC$71,2,0),IF($D$13="ローダー",VLOOKUP($H$26,$AB$58:$AC$71,2,0),VLOOKUP($H$26,$V$58:$W$74,$T$57,0)))))」</t>
    <rPh sb="0" eb="2">
      <t>スウシキ</t>
    </rPh>
    <rPh sb="3" eb="5">
      <t>ヘンコウ</t>
    </rPh>
    <rPh sb="6" eb="7">
      <t>キュウ</t>
    </rPh>
    <rPh sb="130" eb="131">
      <t>シン</t>
    </rPh>
    <phoneticPr fontId="1"/>
  </si>
  <si>
    <t>選択リスト内の燃料種変更等に伴い計算式を修正。</t>
    <rPh sb="10" eb="12">
      <t>ヘンコウ</t>
    </rPh>
    <rPh sb="12" eb="13">
      <t>ナド</t>
    </rPh>
    <rPh sb="14" eb="15">
      <t>トモナ</t>
    </rPh>
    <rPh sb="16" eb="19">
      <t>ケイサンシキ</t>
    </rPh>
    <rPh sb="20" eb="22">
      <t>シュウセイ</t>
    </rPh>
    <phoneticPr fontId="1"/>
  </si>
  <si>
    <t>ショベルカー</t>
  </si>
  <si>
    <t>株式会社　日本建設工事</t>
    <rPh sb="0" eb="4">
      <t>カブシキガイシャ</t>
    </rPh>
    <rPh sb="5" eb="7">
      <t>ニホン</t>
    </rPh>
    <rPh sb="7" eb="9">
      <t>ケンセツ</t>
    </rPh>
    <rPh sb="9" eb="11">
      <t>コウジ</t>
    </rPh>
    <phoneticPr fontId="1"/>
  </si>
  <si>
    <t>カタログ値</t>
  </si>
  <si>
    <t>電動ショベルTM15-3</t>
    <rPh sb="0" eb="2">
      <t>デンドウ</t>
    </rPh>
    <phoneticPr fontId="1"/>
  </si>
  <si>
    <t>2.2(50Hz)</t>
    <phoneticPr fontId="1"/>
  </si>
  <si>
    <t>台</t>
    <rPh sb="0" eb="1">
      <t>ダイ</t>
    </rPh>
    <phoneticPr fontId="1"/>
  </si>
  <si>
    <t>法定耐用年数を記入</t>
  </si>
  <si>
    <t>GX申請時試験結果の電力消費量評価値</t>
    <phoneticPr fontId="1"/>
  </si>
  <si>
    <t>昨年度の従来機の使用ログデータを引用</t>
    <rPh sb="0" eb="3">
      <t>サクネンド</t>
    </rPh>
    <rPh sb="4" eb="7">
      <t>ジュウライキ</t>
    </rPh>
    <rPh sb="8" eb="10">
      <t>シヨウ</t>
    </rPh>
    <rPh sb="16" eb="18">
      <t>インヨウ</t>
    </rPh>
    <phoneticPr fontId="1"/>
  </si>
  <si>
    <t>導入機器は、電動建機の為、排出係数も0とする。</t>
    <rPh sb="0" eb="2">
      <t>ドウニュウ</t>
    </rPh>
    <rPh sb="2" eb="4">
      <t>キキ</t>
    </rPh>
    <rPh sb="6" eb="8">
      <t>デンドウ</t>
    </rPh>
    <rPh sb="8" eb="10">
      <t>ケンキ</t>
    </rPh>
    <rPh sb="11" eb="12">
      <t>タメ</t>
    </rPh>
    <rPh sb="13" eb="15">
      <t>ハイシュツ</t>
    </rPh>
    <rPh sb="15" eb="17">
      <t>ケイスウ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</si>
</sst>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_ "/>
    <numFmt numFmtId="178" formatCode="#,##0.00_ "/>
    <numFmt numFmtId="179" formatCode="0_ "/>
    <numFmt numFmtId="180" formatCode="#,##0.00_ ;[Red]\-#,##0.00\ "/>
    <numFmt numFmtId="181" formatCode="0.000_);[Red]\(0.000\)"/>
    <numFmt numFmtId="182" formatCode="0.000_ "/>
    <numFmt numFmtId="183" formatCode="#,##0_ ;[Red]\-#,##0\ "/>
    <numFmt numFmtId="184" formatCode="#,##0.00_);[Red]\(#,##0.00\)"/>
    <numFmt numFmtId="185" formatCode="0.0_ "/>
    <numFmt numFmtId="186" formatCode="0.0_);[Red]\(0.0\)"/>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8C8C8C"/>
      <name val="ＭＳ Ｐゴシック"/>
      <family val="3"/>
      <charset val="128"/>
      <scheme val="minor"/>
    </font>
    <font>
      <sz val="11"/>
      <color rgb="FF8C8C8C"/>
      <name val="ＭＳ Ｐゴシック"/>
      <family val="3"/>
      <charset val="128"/>
      <scheme val="minor"/>
    </font>
    <font>
      <sz val="11"/>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b/>
      <sz val="12"/>
      <color theme="0"/>
      <name val="ＭＳ Ｐゴシック"/>
      <family val="3"/>
      <charset val="128"/>
      <scheme val="minor"/>
    </font>
    <font>
      <b/>
      <sz val="18"/>
      <color rgb="FF0027BC"/>
      <name val="ＭＳ Ｐゴシック"/>
      <family val="3"/>
      <charset val="128"/>
      <scheme val="minor"/>
    </font>
    <font>
      <sz val="9"/>
      <color rgb="FF8C8C8C"/>
      <name val="ＭＳ Ｐゴシック"/>
      <family val="3"/>
      <charset val="128"/>
      <scheme val="minor"/>
    </font>
    <font>
      <sz val="9"/>
      <color theme="1"/>
      <name val="ＭＳ Ｐゴシック"/>
      <family val="3"/>
      <charset val="128"/>
      <scheme val="minor"/>
    </font>
    <font>
      <sz val="10"/>
      <color theme="0"/>
      <name val="ＭＳ Ｐゴシック"/>
      <family val="3"/>
      <charset val="128"/>
      <scheme val="minor"/>
    </font>
    <font>
      <b/>
      <sz val="14"/>
      <color theme="1"/>
      <name val="ＭＳ Ｐゴシック"/>
      <family val="3"/>
      <charset val="128"/>
      <scheme val="minor"/>
    </font>
    <font>
      <sz val="22"/>
      <color theme="1"/>
      <name val="ＭＳ Ｐゴシック"/>
      <family val="3"/>
      <charset val="128"/>
      <scheme val="minor"/>
    </font>
    <font>
      <sz val="14"/>
      <color rgb="FF0027BC"/>
      <name val="ＭＳ Ｐゴシック"/>
      <family val="3"/>
      <charset val="128"/>
      <scheme val="minor"/>
    </font>
    <font>
      <sz val="11"/>
      <color rgb="FFFA7D00"/>
      <name val="ＭＳ Ｐゴシック"/>
      <family val="2"/>
      <charset val="128"/>
      <scheme val="minor"/>
    </font>
    <font>
      <b/>
      <u/>
      <sz val="11"/>
      <color rgb="FFFF0000"/>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8C8C8C"/>
        <bgColor indexed="64"/>
      </patternFill>
    </fill>
    <fill>
      <patternFill patternType="solid">
        <fgColor rgb="FFFAFAFA"/>
        <bgColor indexed="64"/>
      </patternFill>
    </fill>
    <fill>
      <patternFill patternType="solid">
        <fgColor rgb="FFF2F2F2"/>
        <bgColor indexed="64"/>
      </patternFill>
    </fill>
    <fill>
      <patternFill patternType="solid">
        <fgColor rgb="FF009999"/>
        <bgColor indexed="64"/>
      </patternFill>
    </fill>
    <fill>
      <patternFill patternType="solid">
        <fgColor rgb="FF00A1DE"/>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92D05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rgb="FF8C8C8C"/>
      </top>
      <bottom style="thin">
        <color rgb="FF8C8C8C"/>
      </bottom>
      <diagonal/>
    </border>
    <border>
      <left/>
      <right/>
      <top style="thin">
        <color rgb="FF72C7E7"/>
      </top>
      <bottom/>
      <diagonal/>
    </border>
    <border>
      <left style="thin">
        <color rgb="FF8C8C8C"/>
      </left>
      <right style="thin">
        <color rgb="FF8C8C8C"/>
      </right>
      <top style="thin">
        <color rgb="FF8C8C8C"/>
      </top>
      <bottom style="thin">
        <color rgb="FF8C8C8C"/>
      </bottom>
      <diagonal/>
    </border>
    <border>
      <left style="thin">
        <color rgb="FF8C8C8C"/>
      </left>
      <right style="thin">
        <color rgb="FF8C8C8C"/>
      </right>
      <top style="thin">
        <color rgb="FF8C8C8C"/>
      </top>
      <bottom/>
      <diagonal/>
    </border>
    <border>
      <left/>
      <right style="thin">
        <color rgb="FF8C8C8C"/>
      </right>
      <top style="thin">
        <color rgb="FF8C8C8C"/>
      </top>
      <bottom style="thin">
        <color rgb="FF8C8C8C"/>
      </bottom>
      <diagonal/>
    </border>
    <border>
      <left style="thin">
        <color rgb="FF8C8C8C"/>
      </left>
      <right style="thin">
        <color rgb="FF8C8C8C"/>
      </right>
      <top/>
      <bottom style="thin">
        <color rgb="FF8C8C8C"/>
      </bottom>
      <diagonal/>
    </border>
    <border>
      <left style="thin">
        <color theme="0"/>
      </left>
      <right style="thin">
        <color theme="0"/>
      </right>
      <top style="thin">
        <color theme="0"/>
      </top>
      <bottom/>
      <diagonal/>
    </border>
    <border>
      <left style="thin">
        <color theme="0" tint="-0.34998626667073579"/>
      </left>
      <right style="thin">
        <color theme="0" tint="-0.34998626667073579"/>
      </right>
      <top style="thin">
        <color rgb="FF8C8C8C"/>
      </top>
      <bottom/>
      <diagonal/>
    </border>
    <border>
      <left style="thin">
        <color theme="0" tint="-0.34998626667073579"/>
      </left>
      <right style="thin">
        <color theme="0" tint="-0.34998626667073579"/>
      </right>
      <top style="thin">
        <color rgb="FF8C8C8C"/>
      </top>
      <bottom style="medium">
        <color rgb="FF0027BC"/>
      </bottom>
      <diagonal/>
    </border>
    <border>
      <left style="thin">
        <color rgb="FF8C8C8C"/>
      </left>
      <right/>
      <top style="thin">
        <color rgb="FF8C8C8C"/>
      </top>
      <bottom style="thin">
        <color rgb="FF8C8C8C"/>
      </bottom>
      <diagonal/>
    </border>
    <border>
      <left style="thin">
        <color rgb="FF8C8C8C"/>
      </left>
      <right style="thin">
        <color rgb="FF8C8C8C"/>
      </right>
      <top/>
      <bottom/>
      <diagonal/>
    </border>
    <border>
      <left style="medium">
        <color rgb="FF0027BC"/>
      </left>
      <right style="medium">
        <color rgb="FF0027BC"/>
      </right>
      <top style="medium">
        <color rgb="FF0027BC"/>
      </top>
      <bottom style="medium">
        <color rgb="FF0027BC"/>
      </bottom>
      <diagonal/>
    </border>
    <border>
      <left style="medium">
        <color rgb="FF0027BC"/>
      </left>
      <right style="medium">
        <color rgb="FF0027BC"/>
      </right>
      <top style="medium">
        <color rgb="FF0027BC"/>
      </top>
      <bottom/>
      <diagonal/>
    </border>
    <border>
      <left style="medium">
        <color rgb="FF0027BC"/>
      </left>
      <right style="medium">
        <color rgb="FF0027BC"/>
      </right>
      <top style="thin">
        <color rgb="FF8C8C8C"/>
      </top>
      <bottom style="thin">
        <color theme="0" tint="-0.34998626667073579"/>
      </bottom>
      <diagonal/>
    </border>
    <border>
      <left style="medium">
        <color rgb="FF0027BC"/>
      </left>
      <right style="medium">
        <color rgb="FF0027BC"/>
      </right>
      <top/>
      <bottom style="medium">
        <color rgb="FF0027BC"/>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rgb="FF72C7E7"/>
      </left>
      <right/>
      <top style="thin">
        <color rgb="FF72C7E7"/>
      </top>
      <bottom style="thin">
        <color rgb="FF72C7E7"/>
      </bottom>
      <diagonal/>
    </border>
    <border>
      <left/>
      <right/>
      <top style="thin">
        <color rgb="FF72C7E7"/>
      </top>
      <bottom style="thin">
        <color rgb="FF72C7E7"/>
      </bottom>
      <diagonal/>
    </border>
    <border>
      <left/>
      <right style="thin">
        <color rgb="FF72C7E7"/>
      </right>
      <top style="thin">
        <color rgb="FF72C7E7"/>
      </top>
      <bottom style="thin">
        <color rgb="FF72C7E7"/>
      </bottom>
      <diagonal/>
    </border>
    <border>
      <left style="medium">
        <color rgb="FF0027BC"/>
      </left>
      <right/>
      <top style="medium">
        <color rgb="FF0027BC"/>
      </top>
      <bottom/>
      <diagonal/>
    </border>
    <border>
      <left/>
      <right style="medium">
        <color rgb="FF0027BC"/>
      </right>
      <top style="medium">
        <color rgb="FF0027BC"/>
      </top>
      <bottom/>
      <diagonal/>
    </border>
    <border>
      <left style="medium">
        <color rgb="FF0027BC"/>
      </left>
      <right/>
      <top/>
      <bottom style="medium">
        <color rgb="FF0027BC"/>
      </bottom>
      <diagonal/>
    </border>
    <border>
      <left/>
      <right style="medium">
        <color rgb="FF0027BC"/>
      </right>
      <top/>
      <bottom style="medium">
        <color rgb="FF0027BC"/>
      </bottom>
      <diagonal/>
    </border>
    <border>
      <left/>
      <right style="thin">
        <color rgb="FF72C7E7"/>
      </right>
      <top/>
      <bottom/>
      <diagonal/>
    </border>
    <border>
      <left style="thin">
        <color rgb="FF72C7E7"/>
      </left>
      <right/>
      <top style="dotted">
        <color rgb="FF72C7E7"/>
      </top>
      <bottom style="thin">
        <color rgb="FF72C7E7"/>
      </bottom>
      <diagonal/>
    </border>
    <border>
      <left/>
      <right/>
      <top style="dotted">
        <color rgb="FF72C7E7"/>
      </top>
      <bottom style="thin">
        <color rgb="FF72C7E7"/>
      </bottom>
      <diagonal/>
    </border>
    <border>
      <left/>
      <right style="thin">
        <color rgb="FF72C7E7"/>
      </right>
      <top style="dotted">
        <color rgb="FF72C7E7"/>
      </top>
      <bottom style="thin">
        <color rgb="FF72C7E7"/>
      </bottom>
      <diagonal/>
    </border>
    <border>
      <left style="thin">
        <color rgb="FF8C8C8C"/>
      </left>
      <right/>
      <top style="thin">
        <color rgb="FF8C8C8C"/>
      </top>
      <bottom/>
      <diagonal/>
    </border>
    <border>
      <left/>
      <right style="medium">
        <color rgb="FF0027BC"/>
      </right>
      <top style="thin">
        <color rgb="FF8C8C8C"/>
      </top>
      <bottom/>
      <diagonal/>
    </border>
    <border>
      <left style="thin">
        <color rgb="FF8C8C8C"/>
      </left>
      <right/>
      <top/>
      <bottom style="thin">
        <color rgb="FF8C8C8C"/>
      </bottom>
      <diagonal/>
    </border>
    <border>
      <left/>
      <right style="medium">
        <color rgb="FF0027BC"/>
      </right>
      <top/>
      <bottom style="thin">
        <color rgb="FF8C8C8C"/>
      </bottom>
      <diagonal/>
    </border>
    <border>
      <left style="medium">
        <color rgb="FF0027BC"/>
      </left>
      <right style="thin">
        <color rgb="FF8C8C8C"/>
      </right>
      <top style="medium">
        <color rgb="FF0027BC"/>
      </top>
      <bottom style="thin">
        <color rgb="FF8C8C8C"/>
      </bottom>
      <diagonal/>
    </border>
    <border>
      <left style="thin">
        <color rgb="FF8C8C8C"/>
      </left>
      <right style="medium">
        <color rgb="FF0027BC"/>
      </right>
      <top style="medium">
        <color rgb="FF0027BC"/>
      </top>
      <bottom style="thin">
        <color rgb="FF8C8C8C"/>
      </bottom>
      <diagonal/>
    </border>
    <border>
      <left style="medium">
        <color rgb="FF0027BC"/>
      </left>
      <right style="thin">
        <color rgb="FF8C8C8C"/>
      </right>
      <top style="thin">
        <color rgb="FF8C8C8C"/>
      </top>
      <bottom style="medium">
        <color rgb="FF0027BC"/>
      </bottom>
      <diagonal/>
    </border>
    <border>
      <left style="thin">
        <color rgb="FF8C8C8C"/>
      </left>
      <right style="medium">
        <color rgb="FF0027BC"/>
      </right>
      <top style="thin">
        <color rgb="FF8C8C8C"/>
      </top>
      <bottom style="medium">
        <color rgb="FF0027BC"/>
      </bottom>
      <diagonal/>
    </border>
    <border>
      <left style="thin">
        <color rgb="FF72C7E7"/>
      </left>
      <right/>
      <top/>
      <bottom/>
      <diagonal/>
    </border>
    <border>
      <left/>
      <right/>
      <top style="medium">
        <color rgb="FF0027BC"/>
      </top>
      <bottom/>
      <diagonal/>
    </border>
    <border>
      <left/>
      <right/>
      <top/>
      <bottom style="medium">
        <color rgb="FF0027BC"/>
      </bottom>
      <diagonal/>
    </border>
    <border>
      <left style="thin">
        <color rgb="FF8C8C8C"/>
      </left>
      <right/>
      <top style="thin">
        <color theme="0"/>
      </top>
      <bottom/>
      <diagonal/>
    </border>
    <border>
      <left/>
      <right style="thin">
        <color theme="0" tint="-0.499984740745262"/>
      </right>
      <top style="thin">
        <color theme="0"/>
      </top>
      <bottom/>
      <diagonal/>
    </border>
    <border>
      <left style="thin">
        <color theme="0" tint="-0.499984740745262"/>
      </left>
      <right/>
      <top style="medium">
        <color rgb="FF0027BC"/>
      </top>
      <bottom style="thin">
        <color theme="0" tint="-0.34998626667073579"/>
      </bottom>
      <diagonal/>
    </border>
    <border>
      <left/>
      <right style="thin">
        <color theme="0" tint="-0.34998626667073579"/>
      </right>
      <top style="medium">
        <color rgb="FF0027BC"/>
      </top>
      <bottom style="thin">
        <color theme="0" tint="-0.34998626667073579"/>
      </bottom>
      <diagonal/>
    </border>
    <border>
      <left style="thin">
        <color rgb="FF72C7E7"/>
      </left>
      <right style="thin">
        <color rgb="FF72C7E7"/>
      </right>
      <top style="thin">
        <color rgb="FF72C7E7"/>
      </top>
      <bottom/>
      <diagonal/>
    </border>
    <border>
      <left style="thin">
        <color rgb="FF72C7E7"/>
      </left>
      <right style="thin">
        <color rgb="FF72C7E7"/>
      </right>
      <top/>
      <bottom/>
      <diagonal/>
    </border>
    <border>
      <left style="thin">
        <color rgb="FF72C7E7"/>
      </left>
      <right style="thin">
        <color rgb="FF72C7E7"/>
      </right>
      <top/>
      <bottom style="thin">
        <color rgb="FF72C7E7"/>
      </bottom>
      <diagonal/>
    </border>
    <border>
      <left style="medium">
        <color rgb="FF0027BC"/>
      </left>
      <right style="thin">
        <color rgb="FF8C8C8C"/>
      </right>
      <top style="medium">
        <color rgb="FF0027BC"/>
      </top>
      <bottom style="medium">
        <color rgb="FF0027BC"/>
      </bottom>
      <diagonal/>
    </border>
    <border>
      <left style="thin">
        <color rgb="FF8C8C8C"/>
      </left>
      <right style="medium">
        <color rgb="FF0027BC"/>
      </right>
      <top style="medium">
        <color rgb="FF0027BC"/>
      </top>
      <bottom style="medium">
        <color rgb="FF0027BC"/>
      </bottom>
      <diagonal/>
    </border>
    <border>
      <left style="medium">
        <color rgb="FF0027BC"/>
      </left>
      <right/>
      <top style="medium">
        <color rgb="FF0027BC"/>
      </top>
      <bottom style="medium">
        <color rgb="FF0027BC"/>
      </bottom>
      <diagonal/>
    </border>
    <border>
      <left/>
      <right/>
      <top style="medium">
        <color rgb="FF0027BC"/>
      </top>
      <bottom style="medium">
        <color rgb="FF0027BC"/>
      </bottom>
      <diagonal/>
    </border>
    <border>
      <left/>
      <right style="medium">
        <color rgb="FF0027BC"/>
      </right>
      <top style="medium">
        <color rgb="FF0027BC"/>
      </top>
      <bottom style="medium">
        <color rgb="FF0027BC"/>
      </bottom>
      <diagonal/>
    </border>
    <border>
      <left/>
      <right/>
      <top style="thin">
        <color rgb="FF0027BC"/>
      </top>
      <bottom style="thin">
        <color rgb="FF0027BC"/>
      </bottom>
      <diagonal/>
    </border>
    <border>
      <left style="medium">
        <color rgb="FF0027BC"/>
      </left>
      <right style="thin">
        <color indexed="64"/>
      </right>
      <top style="medium">
        <color rgb="FF0027BC"/>
      </top>
      <bottom style="thin">
        <color indexed="64"/>
      </bottom>
      <diagonal/>
    </border>
    <border>
      <left style="thin">
        <color indexed="64"/>
      </left>
      <right style="medium">
        <color rgb="FF0027BC"/>
      </right>
      <top style="medium">
        <color rgb="FF0027BC"/>
      </top>
      <bottom style="thin">
        <color indexed="64"/>
      </bottom>
      <diagonal/>
    </border>
    <border>
      <left style="medium">
        <color rgb="FF0027BC"/>
      </left>
      <right style="thin">
        <color indexed="64"/>
      </right>
      <top style="thin">
        <color indexed="64"/>
      </top>
      <bottom style="medium">
        <color rgb="FF0027BC"/>
      </bottom>
      <diagonal/>
    </border>
    <border>
      <left style="thin">
        <color indexed="64"/>
      </left>
      <right style="medium">
        <color rgb="FF0027BC"/>
      </right>
      <top style="thin">
        <color indexed="64"/>
      </top>
      <bottom style="medium">
        <color rgb="FF0027BC"/>
      </bottom>
      <diagonal/>
    </border>
    <border>
      <left style="thin">
        <color theme="0" tint="-0.499984740745262"/>
      </left>
      <right style="thin">
        <color rgb="FF8C8C8C"/>
      </right>
      <top style="medium">
        <color rgb="FF0027BC"/>
      </top>
      <bottom style="thin">
        <color theme="0" tint="-0.34998626667073579"/>
      </bottom>
      <diagonal/>
    </border>
    <border>
      <left style="thin">
        <color rgb="FF8C8C8C"/>
      </left>
      <right style="thin">
        <color theme="0" tint="-0.34998626667073579"/>
      </right>
      <top style="medium">
        <color rgb="FF0027BC"/>
      </top>
      <bottom style="thin">
        <color theme="0" tint="-0.34998626667073579"/>
      </bottom>
      <diagonal/>
    </border>
    <border>
      <left style="medium">
        <color rgb="FF0027BC"/>
      </left>
      <right/>
      <top/>
      <bottom/>
      <diagonal/>
    </border>
    <border>
      <left style="thin">
        <color rgb="FF8C8C8C"/>
      </left>
      <right/>
      <top/>
      <bottom/>
      <diagonal/>
    </border>
    <border>
      <left/>
      <right style="medium">
        <color rgb="FF0027BC"/>
      </right>
      <top/>
      <bottom/>
      <diagonal/>
    </border>
    <border>
      <left style="thin">
        <color rgb="FF72C7E7"/>
      </left>
      <right/>
      <top style="thin">
        <color rgb="FF72C7E7"/>
      </top>
      <bottom/>
      <diagonal/>
    </border>
    <border>
      <left/>
      <right style="thin">
        <color rgb="FF72C7E7"/>
      </right>
      <top style="thin">
        <color rgb="FF72C7E7"/>
      </top>
      <bottom/>
      <diagonal/>
    </border>
    <border>
      <left style="thin">
        <color rgb="FF72C7E7"/>
      </left>
      <right/>
      <top/>
      <bottom style="thin">
        <color rgb="FF72C7E7"/>
      </bottom>
      <diagonal/>
    </border>
    <border>
      <left/>
      <right/>
      <top/>
      <bottom style="thin">
        <color rgb="FF72C7E7"/>
      </bottom>
      <diagonal/>
    </border>
    <border>
      <left/>
      <right style="thin">
        <color rgb="FF72C7E7"/>
      </right>
      <top/>
      <bottom style="thin">
        <color rgb="FF72C7E7"/>
      </bottom>
      <diagonal/>
    </border>
    <border>
      <left/>
      <right style="medium">
        <color rgb="FF0027BC"/>
      </right>
      <top style="thin">
        <color rgb="FF8C8C8C"/>
      </top>
      <bottom style="thin">
        <color rgb="FF8C8C8C"/>
      </bottom>
      <diagonal/>
    </border>
    <border>
      <left/>
      <right/>
      <top style="thin">
        <color theme="0"/>
      </top>
      <bottom/>
      <diagonal/>
    </border>
    <border>
      <left style="thin">
        <color theme="0"/>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top style="thin">
        <color rgb="FF8C8C8C"/>
      </top>
      <bottom/>
      <diagonal/>
    </border>
    <border>
      <left/>
      <right style="thin">
        <color rgb="FF8C8C8C"/>
      </right>
      <top style="thin">
        <color rgb="FF8C8C8C"/>
      </top>
      <bottom/>
      <diagonal/>
    </border>
    <border>
      <left/>
      <right style="thin">
        <color rgb="FF8C8C8C"/>
      </right>
      <top/>
      <bottom style="thin">
        <color rgb="FF8C8C8C"/>
      </bottom>
      <diagonal/>
    </border>
    <border>
      <left/>
      <right style="thin">
        <color rgb="FF8C8C8C"/>
      </right>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medium">
        <color rgb="FF8C8C8C"/>
      </left>
      <right/>
      <top style="medium">
        <color rgb="FF8C8C8C"/>
      </top>
      <bottom/>
      <diagonal/>
    </border>
    <border>
      <left/>
      <right style="medium">
        <color rgb="FF0027BC"/>
      </right>
      <top style="medium">
        <color rgb="FF8C8C8C"/>
      </top>
      <bottom/>
      <diagonal/>
    </border>
    <border>
      <left style="medium">
        <color rgb="FF8C8C8C"/>
      </left>
      <right/>
      <top/>
      <bottom style="medium">
        <color rgb="FF8C8C8C"/>
      </bottom>
      <diagonal/>
    </border>
    <border>
      <left/>
      <right style="medium">
        <color rgb="FF0027BC"/>
      </right>
      <top/>
      <bottom style="medium">
        <color rgb="FF8C8C8C"/>
      </bottom>
      <diagonal/>
    </border>
  </borders>
  <cellStyleXfs count="4">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4" fillId="0" borderId="0">
      <alignment vertical="center"/>
    </xf>
  </cellStyleXfs>
  <cellXfs count="230">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11" fillId="0" borderId="0" xfId="0" applyFont="1" applyAlignment="1">
      <alignment vertical="top"/>
    </xf>
    <xf numFmtId="0" fontId="12" fillId="0" borderId="0" xfId="0" applyFont="1">
      <alignment vertical="center"/>
    </xf>
    <xf numFmtId="0" fontId="13" fillId="0" borderId="0" xfId="0" applyFont="1">
      <alignment vertical="center"/>
    </xf>
    <xf numFmtId="0" fontId="14" fillId="0" borderId="0" xfId="0" applyFont="1">
      <alignment vertical="center"/>
    </xf>
    <xf numFmtId="0" fontId="7" fillId="3" borderId="2" xfId="0" applyFont="1" applyFill="1" applyBorder="1" applyAlignment="1">
      <alignment horizontal="center" vertical="center"/>
    </xf>
    <xf numFmtId="0" fontId="0" fillId="4" borderId="0" xfId="0" applyFill="1">
      <alignment vertical="center"/>
    </xf>
    <xf numFmtId="0" fontId="0" fillId="4" borderId="0" xfId="0" applyFill="1" applyAlignment="1">
      <alignment horizontal="left" vertical="center" wrapText="1"/>
    </xf>
    <xf numFmtId="38" fontId="6" fillId="4" borderId="0" xfId="1" applyFont="1" applyFill="1" applyBorder="1">
      <alignment vertical="center"/>
    </xf>
    <xf numFmtId="38" fontId="6" fillId="4" borderId="0" xfId="1" applyFont="1" applyFill="1" applyBorder="1" applyAlignment="1">
      <alignment horizontal="center" vertical="center"/>
    </xf>
    <xf numFmtId="0" fontId="0" fillId="4" borderId="0" xfId="0" applyFill="1" applyAlignment="1">
      <alignment horizontal="center" vertical="center"/>
    </xf>
    <xf numFmtId="0" fontId="0" fillId="4" borderId="0" xfId="0" applyFill="1"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center"/>
    </xf>
    <xf numFmtId="0" fontId="0" fillId="4" borderId="3" xfId="0" applyFill="1" applyBorder="1" applyAlignment="1">
      <alignment horizontal="left" vertical="top" wrapText="1"/>
    </xf>
    <xf numFmtId="0" fontId="0" fillId="4" borderId="0" xfId="0" applyFill="1" applyAlignment="1">
      <alignment vertical="top"/>
    </xf>
    <xf numFmtId="0" fontId="10" fillId="5" borderId="6" xfId="0" applyFont="1" applyFill="1" applyBorder="1" applyAlignment="1">
      <alignment horizontal="center" vertical="center"/>
    </xf>
    <xf numFmtId="0" fontId="7" fillId="3" borderId="8" xfId="0" applyFont="1" applyFill="1" applyBorder="1" applyAlignment="1">
      <alignment horizontal="center" vertical="center" wrapText="1"/>
    </xf>
    <xf numFmtId="14" fontId="0" fillId="0" borderId="1" xfId="0" applyNumberFormat="1" applyBorder="1">
      <alignment vertical="center"/>
    </xf>
    <xf numFmtId="0" fontId="0" fillId="0" borderId="1" xfId="0" applyBorder="1">
      <alignment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Protection="1">
      <alignment vertical="center"/>
      <protection locked="0"/>
    </xf>
    <xf numFmtId="180" fontId="6" fillId="5" borderId="7" xfId="1" applyNumberFormat="1" applyFont="1" applyFill="1" applyBorder="1" applyAlignment="1">
      <alignment vertical="center" shrinkToFit="1"/>
    </xf>
    <xf numFmtId="180" fontId="6" fillId="5" borderId="4" xfId="1" applyNumberFormat="1" applyFont="1" applyFill="1" applyBorder="1" applyAlignment="1">
      <alignment vertical="center" shrinkToFit="1"/>
    </xf>
    <xf numFmtId="180" fontId="6" fillId="5" borderId="5" xfId="1" applyNumberFormat="1" applyFont="1" applyFill="1" applyBorder="1" applyAlignment="1">
      <alignment vertical="center" shrinkToFit="1"/>
    </xf>
    <xf numFmtId="183" fontId="6" fillId="5" borderId="4" xfId="1" applyNumberFormat="1" applyFont="1" applyFill="1" applyBorder="1" applyAlignment="1">
      <alignment vertical="center" shrinkToFit="1"/>
    </xf>
    <xf numFmtId="180" fontId="6" fillId="5" borderId="9" xfId="1" applyNumberFormat="1" applyFont="1" applyFill="1" applyBorder="1" applyAlignment="1">
      <alignment vertical="center" shrinkToFit="1"/>
    </xf>
    <xf numFmtId="180" fontId="6" fillId="5" borderId="10" xfId="1" applyNumberFormat="1" applyFont="1" applyFill="1" applyBorder="1" applyAlignment="1">
      <alignment vertical="center" shrinkToFit="1"/>
    </xf>
    <xf numFmtId="180" fontId="6" fillId="2" borderId="16" xfId="1" applyNumberFormat="1" applyFont="1" applyFill="1" applyBorder="1" applyAlignment="1" applyProtection="1">
      <alignment vertical="center" shrinkToFit="1"/>
      <protection locked="0"/>
    </xf>
    <xf numFmtId="176" fontId="13" fillId="5" borderId="5" xfId="1" applyNumberFormat="1" applyFont="1" applyFill="1" applyBorder="1" applyAlignment="1">
      <alignment horizontal="right" vertical="center" shrinkToFit="1"/>
    </xf>
    <xf numFmtId="180" fontId="13" fillId="5" borderId="4" xfId="1" applyNumberFormat="1" applyFont="1" applyFill="1" applyBorder="1" applyAlignment="1">
      <alignment vertical="center" shrinkToFit="1"/>
    </xf>
    <xf numFmtId="38" fontId="6" fillId="5" borderId="4" xfId="1" applyFont="1" applyFill="1" applyBorder="1" applyAlignment="1">
      <alignment vertical="center" shrinkToFit="1"/>
    </xf>
    <xf numFmtId="180" fontId="6" fillId="5" borderId="6" xfId="1" applyNumberFormat="1" applyFont="1" applyFill="1" applyBorder="1" applyAlignment="1">
      <alignment vertical="center" shrinkToFit="1"/>
    </xf>
    <xf numFmtId="184" fontId="13" fillId="0" borderId="13" xfId="1" applyNumberFormat="1" applyFont="1" applyFill="1" applyBorder="1" applyAlignment="1" applyProtection="1">
      <alignment horizontal="right" vertical="center" shrinkToFit="1"/>
      <protection locked="0"/>
    </xf>
    <xf numFmtId="184" fontId="13" fillId="0" borderId="16" xfId="1" applyNumberFormat="1" applyFont="1" applyFill="1" applyBorder="1" applyAlignment="1" applyProtection="1">
      <alignment horizontal="right" vertical="center" shrinkToFit="1"/>
      <protection locked="0"/>
    </xf>
    <xf numFmtId="177" fontId="0" fillId="5" borderId="11" xfId="0" applyNumberFormat="1" applyFill="1" applyBorder="1" applyAlignment="1">
      <alignment horizontal="center" vertical="center" shrinkToFit="1"/>
    </xf>
    <xf numFmtId="185" fontId="0" fillId="0" borderId="0" xfId="0" applyNumberFormat="1">
      <alignment vertical="center"/>
    </xf>
    <xf numFmtId="186" fontId="13" fillId="0" borderId="0" xfId="0" applyNumberFormat="1" applyFont="1">
      <alignment vertical="center"/>
    </xf>
    <xf numFmtId="176" fontId="0" fillId="9" borderId="7" xfId="0" applyNumberFormat="1" applyFill="1" applyBorder="1" applyAlignment="1">
      <alignment vertical="center" shrinkToFit="1"/>
    </xf>
    <xf numFmtId="176" fontId="0" fillId="9" borderId="4" xfId="0" applyNumberFormat="1" applyFill="1" applyBorder="1" applyAlignment="1">
      <alignment vertical="center" shrinkToFit="1"/>
    </xf>
    <xf numFmtId="181" fontId="0" fillId="9" borderId="4" xfId="0" applyNumberFormat="1" applyFill="1" applyBorder="1" applyAlignment="1">
      <alignment vertical="center" shrinkToFit="1"/>
    </xf>
    <xf numFmtId="176" fontId="13" fillId="9" borderId="5" xfId="1" applyNumberFormat="1" applyFont="1" applyFill="1" applyBorder="1" applyAlignment="1">
      <alignment horizontal="right" vertical="center" shrinkToFit="1"/>
    </xf>
    <xf numFmtId="176" fontId="13" fillId="9" borderId="12" xfId="1" applyNumberFormat="1" applyFont="1" applyFill="1" applyBorder="1" applyAlignment="1">
      <alignment horizontal="right" vertical="center" shrinkToFit="1"/>
    </xf>
    <xf numFmtId="184" fontId="13" fillId="2" borderId="14" xfId="1" applyNumberFormat="1" applyFont="1" applyFill="1" applyBorder="1" applyAlignment="1" applyProtection="1">
      <alignment horizontal="right" vertical="center" shrinkToFit="1"/>
      <protection locked="0"/>
    </xf>
    <xf numFmtId="184" fontId="13" fillId="2" borderId="15" xfId="1" applyNumberFormat="1" applyFont="1" applyFill="1" applyBorder="1" applyAlignment="1" applyProtection="1">
      <alignment horizontal="right" vertical="center" shrinkToFit="1"/>
      <protection locked="0"/>
    </xf>
    <xf numFmtId="14" fontId="0" fillId="2" borderId="1" xfId="0" applyNumberFormat="1" applyFill="1" applyBorder="1">
      <alignment vertical="center"/>
    </xf>
    <xf numFmtId="0" fontId="0" fillId="2" borderId="1" xfId="0" applyFill="1" applyBorder="1" applyAlignment="1">
      <alignment horizontal="center" vertical="center" wrapText="1"/>
    </xf>
    <xf numFmtId="0" fontId="0" fillId="2" borderId="1" xfId="0" applyFill="1" applyBorder="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12" fillId="11" borderId="0" xfId="0" applyFont="1" applyFill="1">
      <alignment vertical="center"/>
    </xf>
    <xf numFmtId="0" fontId="13" fillId="11" borderId="0" xfId="0" applyFont="1" applyFill="1">
      <alignment vertical="center"/>
    </xf>
    <xf numFmtId="0" fontId="0" fillId="11" borderId="0" xfId="0" applyFill="1">
      <alignment vertical="center"/>
    </xf>
    <xf numFmtId="0" fontId="7" fillId="3" borderId="0" xfId="0" applyFont="1" applyFill="1" applyAlignment="1">
      <alignment horizontal="center" vertical="center" wrapText="1"/>
    </xf>
    <xf numFmtId="177" fontId="0" fillId="0" borderId="49" xfId="0" applyNumberFormat="1" applyBorder="1" applyAlignment="1" applyProtection="1">
      <alignment horizontal="center" vertical="center" shrinkToFit="1"/>
      <protection locked="0"/>
    </xf>
    <xf numFmtId="177" fontId="0" fillId="0" borderId="50" xfId="0" applyNumberFormat="1" applyBorder="1" applyAlignment="1" applyProtection="1">
      <alignment horizontal="center" vertical="center" shrinkToFit="1"/>
      <protection locked="0"/>
    </xf>
    <xf numFmtId="0" fontId="18" fillId="5" borderId="20" xfId="0" applyFont="1" applyFill="1" applyBorder="1" applyAlignment="1">
      <alignment horizontal="left" vertical="center" wrapText="1"/>
    </xf>
    <xf numFmtId="0" fontId="18" fillId="5" borderId="21" xfId="0" applyFont="1" applyFill="1" applyBorder="1" applyAlignment="1">
      <alignment horizontal="left" vertical="center" wrapText="1"/>
    </xf>
    <xf numFmtId="0" fontId="18" fillId="5" borderId="22" xfId="0" applyFont="1" applyFill="1" applyBorder="1" applyAlignment="1">
      <alignment horizontal="left" vertical="center" wrapText="1"/>
    </xf>
    <xf numFmtId="0" fontId="0" fillId="4" borderId="61" xfId="0" applyFill="1" applyBorder="1" applyAlignment="1">
      <alignment horizontal="center" vertical="center" wrapText="1"/>
    </xf>
    <xf numFmtId="0" fontId="0" fillId="4" borderId="0" xfId="0" applyFill="1" applyAlignment="1">
      <alignment horizontal="center" vertical="center" wrapText="1"/>
    </xf>
    <xf numFmtId="0" fontId="7" fillId="3" borderId="31"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62" xfId="0" applyFont="1" applyFill="1" applyBorder="1" applyAlignment="1">
      <alignment horizontal="center" vertical="center"/>
    </xf>
    <xf numFmtId="0" fontId="7" fillId="3" borderId="63" xfId="0" applyFont="1" applyFill="1" applyBorder="1" applyAlignment="1">
      <alignment horizontal="center" vertical="center"/>
    </xf>
    <xf numFmtId="0" fontId="15" fillId="5" borderId="20" xfId="0" applyFont="1" applyFill="1" applyBorder="1" applyAlignment="1">
      <alignment horizontal="left" vertical="center"/>
    </xf>
    <xf numFmtId="0" fontId="15" fillId="5" borderId="21" xfId="0" applyFont="1" applyFill="1" applyBorder="1" applyAlignment="1">
      <alignment horizontal="left" vertical="center"/>
    </xf>
    <xf numFmtId="0" fontId="15" fillId="5" borderId="22" xfId="0" applyFont="1" applyFill="1" applyBorder="1" applyAlignment="1">
      <alignment horizontal="left" vertical="center"/>
    </xf>
    <xf numFmtId="182" fontId="0" fillId="0" borderId="23" xfId="0" applyNumberFormat="1" applyBorder="1" applyAlignment="1" applyProtection="1">
      <alignment horizontal="center" vertical="center" shrinkToFit="1"/>
      <protection locked="0"/>
    </xf>
    <xf numFmtId="182" fontId="0" fillId="0" borderId="24" xfId="0" applyNumberFormat="1" applyBorder="1" applyAlignment="1" applyProtection="1">
      <alignment horizontal="center" vertical="center" shrinkToFit="1"/>
      <protection locked="0"/>
    </xf>
    <xf numFmtId="182" fontId="0" fillId="0" borderId="25" xfId="0" applyNumberFormat="1" applyBorder="1" applyAlignment="1" applyProtection="1">
      <alignment horizontal="center" vertical="center" shrinkToFit="1"/>
      <protection locked="0"/>
    </xf>
    <xf numFmtId="182" fontId="0" fillId="0" borderId="26" xfId="0" applyNumberFormat="1" applyBorder="1" applyAlignment="1" applyProtection="1">
      <alignment horizontal="center" vertical="center" shrinkToFit="1"/>
      <protection locked="0"/>
    </xf>
    <xf numFmtId="0" fontId="15" fillId="5" borderId="0" xfId="0" applyFont="1" applyFill="1" applyAlignment="1">
      <alignment horizontal="center" vertical="center"/>
    </xf>
    <xf numFmtId="0" fontId="15" fillId="5" borderId="27" xfId="0" applyFont="1" applyFill="1" applyBorder="1" applyAlignment="1">
      <alignment horizontal="center" vertical="center"/>
    </xf>
    <xf numFmtId="185" fontId="15" fillId="5" borderId="28" xfId="0" applyNumberFormat="1" applyFont="1" applyFill="1" applyBorder="1" applyAlignment="1">
      <alignment horizontal="center" vertical="center" wrapText="1"/>
    </xf>
    <xf numFmtId="185" fontId="15" fillId="5" borderId="29" xfId="0" applyNumberFormat="1" applyFont="1" applyFill="1" applyBorder="1" applyAlignment="1">
      <alignment horizontal="center" vertical="center" wrapText="1"/>
    </xf>
    <xf numFmtId="185" fontId="15" fillId="5" borderId="30" xfId="0" applyNumberFormat="1" applyFont="1" applyFill="1" applyBorder="1" applyAlignment="1">
      <alignment horizontal="center" vertical="center" wrapText="1"/>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0" fillId="2" borderId="35" xfId="0" applyFill="1" applyBorder="1" applyAlignment="1" applyProtection="1">
      <alignment horizontal="left" vertical="center" wrapText="1"/>
      <protection locked="0"/>
    </xf>
    <xf numFmtId="0" fontId="0" fillId="2" borderId="36" xfId="0" applyFill="1" applyBorder="1" applyAlignment="1" applyProtection="1">
      <alignment horizontal="left" vertical="center" wrapText="1"/>
      <protection locked="0"/>
    </xf>
    <xf numFmtId="0" fontId="0" fillId="2" borderId="37" xfId="0" applyFill="1" applyBorder="1" applyAlignment="1" applyProtection="1">
      <alignment horizontal="left" vertical="center" wrapText="1"/>
      <protection locked="0"/>
    </xf>
    <xf numFmtId="0" fontId="0" fillId="2" borderId="38" xfId="0" applyFill="1" applyBorder="1" applyAlignment="1" applyProtection="1">
      <alignment horizontal="left" vertical="center" wrapText="1"/>
      <protection locked="0"/>
    </xf>
    <xf numFmtId="0" fontId="0" fillId="2" borderId="35"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15" fillId="5" borderId="39"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29" xfId="0" applyFont="1" applyFill="1" applyBorder="1" applyAlignment="1">
      <alignment horizontal="center" vertical="center"/>
    </xf>
    <xf numFmtId="0" fontId="15" fillId="5" borderId="30"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0" fillId="5" borderId="44" xfId="0" applyFill="1" applyBorder="1" applyAlignment="1">
      <alignment horizontal="center" vertical="center" wrapText="1"/>
    </xf>
    <xf numFmtId="0" fontId="0" fillId="5" borderId="45" xfId="0" applyFill="1" applyBorder="1" applyAlignment="1">
      <alignment horizontal="center" vertical="center" wrapText="1"/>
    </xf>
    <xf numFmtId="0" fontId="11" fillId="5" borderId="46" xfId="0" applyFont="1" applyFill="1" applyBorder="1" applyAlignment="1">
      <alignment horizontal="left" vertical="center" wrapText="1"/>
    </xf>
    <xf numFmtId="0" fontId="11" fillId="5" borderId="47" xfId="0" applyFont="1" applyFill="1" applyBorder="1" applyAlignment="1">
      <alignment horizontal="left" vertical="center" wrapText="1"/>
    </xf>
    <xf numFmtId="0" fontId="11" fillId="5" borderId="48" xfId="0" applyFont="1" applyFill="1" applyBorder="1" applyAlignment="1">
      <alignment horizontal="left" vertical="center" wrapText="1"/>
    </xf>
    <xf numFmtId="177" fontId="0" fillId="2" borderId="49" xfId="0" applyNumberFormat="1" applyFill="1" applyBorder="1" applyAlignment="1" applyProtection="1">
      <alignment horizontal="center" vertical="center" shrinkToFit="1"/>
      <protection locked="0"/>
    </xf>
    <xf numFmtId="177" fontId="0" fillId="2" borderId="50" xfId="0" applyNumberFormat="1" applyFill="1" applyBorder="1" applyAlignment="1" applyProtection="1">
      <alignment horizontal="center" vertical="center" shrinkToFit="1"/>
      <protection locked="0"/>
    </xf>
    <xf numFmtId="0" fontId="16" fillId="6" borderId="0" xfId="0" applyFont="1" applyFill="1" applyAlignment="1">
      <alignment horizontal="center" vertical="center"/>
    </xf>
    <xf numFmtId="0" fontId="7" fillId="3" borderId="5" xfId="0" applyFont="1" applyFill="1" applyBorder="1" applyAlignment="1">
      <alignment horizontal="center" vertical="center"/>
    </xf>
    <xf numFmtId="0" fontId="0" fillId="0" borderId="51"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9" fillId="8" borderId="79" xfId="0" applyFont="1" applyFill="1" applyBorder="1" applyAlignment="1">
      <alignment horizontal="left" vertical="center" wrapText="1"/>
    </xf>
    <xf numFmtId="0" fontId="9" fillId="8" borderId="80" xfId="0" applyFont="1" applyFill="1" applyBorder="1" applyAlignment="1">
      <alignment horizontal="left" vertical="center" wrapText="1"/>
    </xf>
    <xf numFmtId="0" fontId="9" fillId="8" borderId="81" xfId="0" applyFont="1" applyFill="1" applyBorder="1" applyAlignment="1">
      <alignment horizontal="left" vertical="center" wrapText="1"/>
    </xf>
    <xf numFmtId="0" fontId="9" fillId="8" borderId="82" xfId="0" applyFont="1" applyFill="1" applyBorder="1" applyAlignment="1">
      <alignment horizontal="left" vertical="center" wrapText="1"/>
    </xf>
    <xf numFmtId="0" fontId="9" fillId="8" borderId="83" xfId="0" applyFont="1" applyFill="1" applyBorder="1" applyAlignment="1">
      <alignment horizontal="left" vertical="center" wrapText="1"/>
    </xf>
    <xf numFmtId="0" fontId="9" fillId="8" borderId="84" xfId="0" applyFont="1" applyFill="1" applyBorder="1" applyAlignment="1">
      <alignment horizontal="left" vertical="center" wrapText="1"/>
    </xf>
    <xf numFmtId="0" fontId="17" fillId="4" borderId="54" xfId="0" applyFont="1" applyFill="1" applyBorder="1" applyAlignment="1">
      <alignment horizontal="center" vertical="center"/>
    </xf>
    <xf numFmtId="182" fontId="0" fillId="2" borderId="55" xfId="0" applyNumberFormat="1" applyFill="1" applyBorder="1" applyAlignment="1" applyProtection="1">
      <alignment horizontal="center" vertical="center" shrinkToFit="1"/>
      <protection locked="0"/>
    </xf>
    <xf numFmtId="182" fontId="0" fillId="2" borderId="56" xfId="0" applyNumberFormat="1" applyFill="1" applyBorder="1" applyAlignment="1" applyProtection="1">
      <alignment horizontal="center" vertical="center" shrinkToFit="1"/>
      <protection locked="0"/>
    </xf>
    <xf numFmtId="182" fontId="0" fillId="2" borderId="57" xfId="0" applyNumberFormat="1" applyFill="1" applyBorder="1" applyAlignment="1" applyProtection="1">
      <alignment horizontal="center" vertical="center" shrinkToFit="1"/>
      <protection locked="0"/>
    </xf>
    <xf numFmtId="182" fontId="0" fillId="2" borderId="58" xfId="0" applyNumberFormat="1" applyFill="1" applyBorder="1" applyAlignment="1" applyProtection="1">
      <alignment horizontal="center" vertical="center" shrinkToFit="1"/>
      <protection locked="0"/>
    </xf>
    <xf numFmtId="0" fontId="0" fillId="5" borderId="59" xfId="0" applyFill="1" applyBorder="1" applyAlignment="1">
      <alignment horizontal="center" vertical="center" wrapText="1"/>
    </xf>
    <xf numFmtId="0" fontId="0" fillId="5" borderId="60" xfId="0" applyFill="1" applyBorder="1" applyAlignment="1">
      <alignment horizontal="center" vertical="center" wrapText="1"/>
    </xf>
    <xf numFmtId="0" fontId="0" fillId="2" borderId="23" xfId="0" applyFill="1" applyBorder="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0" fillId="2" borderId="25"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7" fillId="7" borderId="0" xfId="0" applyFont="1" applyFill="1" applyAlignment="1">
      <alignment horizontal="center" vertical="center"/>
    </xf>
    <xf numFmtId="0" fontId="11" fillId="5" borderId="64"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65" xfId="0" applyFont="1" applyFill="1" applyBorder="1" applyAlignment="1">
      <alignment horizontal="left" vertical="center" wrapText="1"/>
    </xf>
    <xf numFmtId="0" fontId="11" fillId="5" borderId="66" xfId="0" applyFont="1" applyFill="1" applyBorder="1" applyAlignment="1">
      <alignment horizontal="left" vertical="center" wrapText="1"/>
    </xf>
    <xf numFmtId="0" fontId="11" fillId="5" borderId="67" xfId="0" applyFont="1" applyFill="1" applyBorder="1" applyAlignment="1">
      <alignment horizontal="left" vertical="center" wrapText="1"/>
    </xf>
    <xf numFmtId="0" fontId="11" fillId="5" borderId="68" xfId="0" applyFont="1" applyFill="1" applyBorder="1" applyAlignment="1">
      <alignment horizontal="left" vertical="center" wrapText="1"/>
    </xf>
    <xf numFmtId="0" fontId="7" fillId="3" borderId="31" xfId="0" applyFont="1" applyFill="1" applyBorder="1" applyAlignment="1">
      <alignment horizontal="center" vertical="center" wrapText="1"/>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9" borderId="4" xfId="0" applyFill="1" applyBorder="1" applyAlignment="1">
      <alignment horizontal="center" vertical="center"/>
    </xf>
    <xf numFmtId="0" fontId="0" fillId="5" borderId="4" xfId="0" applyFill="1" applyBorder="1">
      <alignment vertical="center"/>
    </xf>
    <xf numFmtId="0" fontId="0" fillId="5" borderId="6" xfId="0" applyFill="1" applyBorder="1" applyAlignment="1">
      <alignment horizontal="left" vertical="center"/>
    </xf>
    <xf numFmtId="0" fontId="0" fillId="5" borderId="4" xfId="0" applyFill="1" applyBorder="1" applyAlignment="1">
      <alignment horizontal="left" vertical="center"/>
    </xf>
    <xf numFmtId="0" fontId="0" fillId="5" borderId="7" xfId="0" applyFill="1" applyBorder="1" applyAlignment="1">
      <alignment horizontal="left" vertical="center"/>
    </xf>
    <xf numFmtId="0" fontId="11" fillId="5" borderId="64"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65" xfId="0" applyFont="1" applyFill="1" applyBorder="1" applyAlignment="1">
      <alignment horizontal="left" vertical="top" wrapText="1"/>
    </xf>
    <xf numFmtId="0" fontId="11" fillId="5" borderId="66" xfId="0" applyFont="1" applyFill="1" applyBorder="1" applyAlignment="1">
      <alignment horizontal="left" vertical="top" wrapText="1"/>
    </xf>
    <xf numFmtId="0" fontId="11" fillId="5" borderId="67" xfId="0" applyFont="1" applyFill="1" applyBorder="1" applyAlignment="1">
      <alignment horizontal="left" vertical="top" wrapText="1"/>
    </xf>
    <xf numFmtId="0" fontId="11" fillId="5" borderId="68" xfId="0" applyFont="1" applyFill="1" applyBorder="1" applyAlignment="1">
      <alignment horizontal="left" vertical="top" wrapText="1"/>
    </xf>
    <xf numFmtId="0" fontId="7" fillId="3" borderId="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0" fillId="0" borderId="23"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20" fillId="3" borderId="42" xfId="0" applyFont="1" applyFill="1" applyBorder="1" applyAlignment="1">
      <alignment horizontal="center" vertical="center" wrapText="1"/>
    </xf>
    <xf numFmtId="0" fontId="20" fillId="3" borderId="70" xfId="0" applyFont="1" applyFill="1" applyBorder="1" applyAlignment="1">
      <alignment horizontal="center" vertical="center" wrapText="1"/>
    </xf>
    <xf numFmtId="0" fontId="20" fillId="3" borderId="62" xfId="0" applyFont="1" applyFill="1" applyBorder="1" applyAlignment="1">
      <alignment horizontal="center" vertical="center" wrapText="1"/>
    </xf>
    <xf numFmtId="0" fontId="20" fillId="3" borderId="0" xfId="0" applyFont="1" applyFill="1" applyAlignment="1">
      <alignment horizontal="center" vertical="center" wrapText="1"/>
    </xf>
    <xf numFmtId="177" fontId="0" fillId="0" borderId="51" xfId="0" applyNumberFormat="1" applyBorder="1" applyAlignment="1" applyProtection="1">
      <alignment horizontal="center" vertical="center" shrinkToFit="1"/>
      <protection locked="0"/>
    </xf>
    <xf numFmtId="177" fontId="0" fillId="0" borderId="52" xfId="0" applyNumberFormat="1" applyBorder="1" applyAlignment="1" applyProtection="1">
      <alignment horizontal="center" vertical="center" shrinkToFit="1"/>
      <protection locked="0"/>
    </xf>
    <xf numFmtId="177" fontId="0" fillId="0" borderId="53" xfId="0" applyNumberFormat="1" applyBorder="1" applyAlignment="1" applyProtection="1">
      <alignment horizontal="center" vertical="center" shrinkToFit="1"/>
      <protection locked="0"/>
    </xf>
    <xf numFmtId="179" fontId="0" fillId="0" borderId="51" xfId="0" applyNumberFormat="1" applyBorder="1" applyAlignment="1" applyProtection="1">
      <alignment horizontal="center" vertical="center"/>
      <protection locked="0"/>
    </xf>
    <xf numFmtId="179" fontId="0" fillId="0" borderId="52" xfId="0" applyNumberFormat="1" applyBorder="1" applyAlignment="1" applyProtection="1">
      <alignment horizontal="center" vertical="center"/>
      <protection locked="0"/>
    </xf>
    <xf numFmtId="179" fontId="0" fillId="0" borderId="53" xfId="0" applyNumberFormat="1" applyBorder="1" applyAlignment="1" applyProtection="1">
      <alignment horizontal="center" vertical="center"/>
      <protection locked="0"/>
    </xf>
    <xf numFmtId="0" fontId="11" fillId="5" borderId="20" xfId="0" applyFont="1" applyFill="1" applyBorder="1" applyAlignment="1">
      <alignment horizontal="left" vertical="top" wrapText="1"/>
    </xf>
    <xf numFmtId="0" fontId="11" fillId="5" borderId="21" xfId="0" applyFont="1" applyFill="1" applyBorder="1" applyAlignment="1">
      <alignment horizontal="left" vertical="top" wrapText="1"/>
    </xf>
    <xf numFmtId="0" fontId="11" fillId="5" borderId="22" xfId="0" applyFont="1" applyFill="1" applyBorder="1" applyAlignment="1">
      <alignment horizontal="left" vertical="top" wrapText="1"/>
    </xf>
    <xf numFmtId="0" fontId="7" fillId="3" borderId="71" xfId="0" applyFont="1" applyFill="1" applyBorder="1" applyAlignment="1">
      <alignment horizontal="center" vertical="center"/>
    </xf>
    <xf numFmtId="0" fontId="7" fillId="3" borderId="0" xfId="0" applyFont="1" applyFill="1" applyAlignment="1">
      <alignment horizontal="center" vertical="center"/>
    </xf>
    <xf numFmtId="0" fontId="7" fillId="3" borderId="72"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7" fillId="3" borderId="7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3" xfId="0" applyFont="1" applyFill="1" applyBorder="1" applyAlignment="1">
      <alignment horizontal="center" vertical="center"/>
    </xf>
    <xf numFmtId="0" fontId="7" fillId="3" borderId="8" xfId="0" applyFont="1" applyFill="1" applyBorder="1" applyAlignment="1">
      <alignment horizontal="center" vertical="center"/>
    </xf>
    <xf numFmtId="0" fontId="0" fillId="5" borderId="33" xfId="0" applyFill="1" applyBorder="1" applyAlignment="1">
      <alignment horizontal="center" vertical="center"/>
    </xf>
    <xf numFmtId="0" fontId="0" fillId="5" borderId="77" xfId="0" applyFill="1" applyBorder="1" applyAlignment="1">
      <alignment horizontal="center" vertical="center"/>
    </xf>
    <xf numFmtId="0" fontId="0" fillId="5" borderId="11" xfId="0" applyFill="1" applyBorder="1" applyAlignment="1">
      <alignment horizontal="center" vertical="center"/>
    </xf>
    <xf numFmtId="0" fontId="0" fillId="5" borderId="6" xfId="0" applyFill="1" applyBorder="1" applyAlignment="1">
      <alignment horizontal="center" vertical="center"/>
    </xf>
    <xf numFmtId="0" fontId="0" fillId="9" borderId="7" xfId="0" applyFill="1" applyBorder="1" applyAlignment="1">
      <alignment horizontal="center" vertical="center"/>
    </xf>
    <xf numFmtId="0" fontId="0" fillId="5" borderId="7" xfId="0" applyFill="1" applyBorder="1">
      <alignment vertical="center"/>
    </xf>
    <xf numFmtId="0" fontId="0" fillId="5" borderId="75" xfId="0" applyFill="1" applyBorder="1">
      <alignment vertical="center"/>
    </xf>
    <xf numFmtId="0" fontId="0" fillId="5" borderId="76" xfId="0" applyFill="1" applyBorder="1" applyAlignment="1">
      <alignment horizontal="left" vertical="center"/>
    </xf>
    <xf numFmtId="0" fontId="0" fillId="5" borderId="5" xfId="0" applyFill="1" applyBorder="1" applyAlignment="1">
      <alignment horizontal="left" vertical="center"/>
    </xf>
    <xf numFmtId="0" fontId="0" fillId="5" borderId="4" xfId="0" applyFill="1" applyBorder="1" applyAlignment="1">
      <alignment horizontal="center" vertical="center"/>
    </xf>
    <xf numFmtId="0" fontId="8" fillId="3" borderId="11" xfId="0" applyFont="1" applyFill="1" applyBorder="1" applyAlignment="1">
      <alignment horizontal="center" vertical="center"/>
    </xf>
    <xf numFmtId="0" fontId="8" fillId="3" borderId="6" xfId="0" applyFont="1" applyFill="1" applyBorder="1" applyAlignment="1">
      <alignment horizontal="center" vertical="center"/>
    </xf>
    <xf numFmtId="0" fontId="7" fillId="3" borderId="62" xfId="0" applyFont="1" applyFill="1" applyBorder="1" applyAlignment="1">
      <alignment horizontal="center" vertical="center" wrapText="1"/>
    </xf>
    <xf numFmtId="0" fontId="19" fillId="5" borderId="11" xfId="0" applyFont="1" applyFill="1" applyBorder="1" applyAlignment="1">
      <alignment horizontal="center" vertical="center"/>
    </xf>
    <xf numFmtId="0" fontId="19" fillId="5" borderId="2" xfId="0" applyFont="1" applyFill="1" applyBorder="1" applyAlignment="1">
      <alignment horizontal="center" vertical="center"/>
    </xf>
    <xf numFmtId="0" fontId="0" fillId="5" borderId="2" xfId="0" applyFill="1" applyBorder="1">
      <alignment vertical="center"/>
    </xf>
    <xf numFmtId="0" fontId="7" fillId="10" borderId="85" xfId="0" applyFont="1" applyFill="1" applyBorder="1" applyAlignment="1">
      <alignment horizontal="center" vertical="center"/>
    </xf>
    <xf numFmtId="0" fontId="7" fillId="10" borderId="86" xfId="0" applyFont="1" applyFill="1" applyBorder="1" applyAlignment="1">
      <alignment horizontal="center" vertical="center"/>
    </xf>
    <xf numFmtId="0" fontId="7" fillId="10" borderId="87" xfId="0" applyFont="1" applyFill="1" applyBorder="1" applyAlignment="1">
      <alignment horizontal="center" vertical="center"/>
    </xf>
    <xf numFmtId="0" fontId="7" fillId="10" borderId="88" xfId="0" applyFont="1" applyFill="1" applyBorder="1" applyAlignment="1">
      <alignment horizontal="center" vertical="center"/>
    </xf>
    <xf numFmtId="177" fontId="0" fillId="2" borderId="23" xfId="0" applyNumberFormat="1" applyFill="1" applyBorder="1" applyAlignment="1" applyProtection="1">
      <alignment horizontal="left" vertical="center" wrapText="1"/>
      <protection locked="0"/>
    </xf>
    <xf numFmtId="177" fontId="0" fillId="2" borderId="40" xfId="0" applyNumberFormat="1" applyFill="1" applyBorder="1" applyAlignment="1" applyProtection="1">
      <alignment horizontal="left" vertical="center" wrapText="1"/>
      <protection locked="0"/>
    </xf>
    <xf numFmtId="177" fontId="0" fillId="2" borderId="24" xfId="0" applyNumberFormat="1" applyFill="1" applyBorder="1" applyAlignment="1" applyProtection="1">
      <alignment horizontal="left" vertical="center" wrapText="1"/>
      <protection locked="0"/>
    </xf>
    <xf numFmtId="177" fontId="0" fillId="2" borderId="25" xfId="0" applyNumberFormat="1" applyFill="1" applyBorder="1" applyAlignment="1" applyProtection="1">
      <alignment horizontal="left" vertical="center" wrapText="1"/>
      <protection locked="0"/>
    </xf>
    <xf numFmtId="177" fontId="0" fillId="2" borderId="41" xfId="0" applyNumberFormat="1" applyFill="1" applyBorder="1" applyAlignment="1" applyProtection="1">
      <alignment horizontal="left" vertical="center" wrapText="1"/>
      <protection locked="0"/>
    </xf>
    <xf numFmtId="177" fontId="0" fillId="2" borderId="26" xfId="0" applyNumberFormat="1" applyFill="1" applyBorder="1" applyAlignment="1" applyProtection="1">
      <alignment horizontal="left" vertical="center" wrapText="1"/>
      <protection locked="0"/>
    </xf>
    <xf numFmtId="0" fontId="11" fillId="9" borderId="64" xfId="0" applyFont="1" applyFill="1" applyBorder="1" applyAlignment="1">
      <alignment horizontal="left" vertical="center" wrapText="1"/>
    </xf>
    <xf numFmtId="0" fontId="11" fillId="9" borderId="3" xfId="0" applyFont="1" applyFill="1" applyBorder="1" applyAlignment="1">
      <alignment horizontal="left" vertical="center" wrapText="1"/>
    </xf>
    <xf numFmtId="0" fontId="11" fillId="9" borderId="65" xfId="0" applyFont="1" applyFill="1" applyBorder="1" applyAlignment="1">
      <alignment horizontal="left" vertical="center" wrapText="1"/>
    </xf>
    <xf numFmtId="0" fontId="11" fillId="9" borderId="66" xfId="0" applyFont="1" applyFill="1" applyBorder="1" applyAlignment="1">
      <alignment horizontal="left" vertical="center" wrapText="1"/>
    </xf>
    <xf numFmtId="0" fontId="11" fillId="9" borderId="67" xfId="0" applyFont="1" applyFill="1" applyBorder="1" applyAlignment="1">
      <alignment horizontal="left" vertical="center" wrapText="1"/>
    </xf>
    <xf numFmtId="0" fontId="11" fillId="9" borderId="68" xfId="0" applyFont="1" applyFill="1" applyBorder="1" applyAlignment="1">
      <alignment horizontal="left" vertical="center" wrapText="1"/>
    </xf>
    <xf numFmtId="0" fontId="0" fillId="5" borderId="4" xfId="0" applyFill="1" applyBorder="1" applyAlignment="1">
      <alignment horizontal="left" vertical="center" wrapText="1"/>
    </xf>
    <xf numFmtId="0" fontId="0" fillId="5" borderId="7" xfId="0" applyFill="1" applyBorder="1" applyAlignment="1">
      <alignment horizontal="left" vertical="center" wrapText="1"/>
    </xf>
    <xf numFmtId="0" fontId="0" fillId="5" borderId="11" xfId="0" applyFill="1" applyBorder="1">
      <alignment vertical="center"/>
    </xf>
    <xf numFmtId="178" fontId="21" fillId="0" borderId="2" xfId="0" applyNumberFormat="1" applyFont="1" applyBorder="1" applyAlignment="1">
      <alignment horizontal="center" vertical="center" shrinkToFit="1"/>
    </xf>
    <xf numFmtId="0" fontId="22" fillId="4" borderId="62" xfId="0" applyFont="1" applyFill="1" applyBorder="1" applyAlignment="1">
      <alignment horizontal="center" vertical="center"/>
    </xf>
    <xf numFmtId="0" fontId="22" fillId="4" borderId="78" xfId="0" applyFont="1" applyFill="1" applyBorder="1" applyAlignment="1">
      <alignment horizontal="center" vertical="center"/>
    </xf>
    <xf numFmtId="177" fontId="21" fillId="0" borderId="2" xfId="0" applyNumberFormat="1" applyFont="1" applyBorder="1" applyAlignment="1">
      <alignment horizontal="center" vertical="center" shrinkToFit="1"/>
    </xf>
    <xf numFmtId="0" fontId="0" fillId="5" borderId="69" xfId="0" applyFill="1" applyBorder="1" applyAlignment="1">
      <alignment horizontal="center" vertical="center"/>
    </xf>
    <xf numFmtId="0" fontId="0" fillId="0" borderId="49" xfId="0" applyBorder="1" applyProtection="1">
      <alignment vertical="center"/>
      <protection locked="0"/>
    </xf>
    <xf numFmtId="0" fontId="0" fillId="0" borderId="50" xfId="0" applyBorder="1" applyProtection="1">
      <alignment vertical="center"/>
      <protection locked="0"/>
    </xf>
    <xf numFmtId="0" fontId="0" fillId="0" borderId="49"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179" fontId="0" fillId="5" borderId="11" xfId="0" applyNumberFormat="1" applyFill="1" applyBorder="1" applyAlignment="1">
      <alignment horizontal="center" vertical="center"/>
    </xf>
    <xf numFmtId="179" fontId="0" fillId="5" borderId="6" xfId="0" applyNumberFormat="1" applyFill="1" applyBorder="1" applyAlignment="1">
      <alignment horizontal="center" vertical="center"/>
    </xf>
    <xf numFmtId="0" fontId="23" fillId="4" borderId="54" xfId="0" applyFont="1"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23">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mediumGray">
          <bgColor theme="0" tint="-0.499984740745262"/>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217743</xdr:colOff>
      <xdr:row>55</xdr:row>
      <xdr:rowOff>9222</xdr:rowOff>
    </xdr:from>
    <xdr:to>
      <xdr:col>3</xdr:col>
      <xdr:colOff>515597</xdr:colOff>
      <xdr:row>56</xdr:row>
      <xdr:rowOff>847</xdr:rowOff>
    </xdr:to>
    <xdr:sp macro="" textlink="">
      <xdr:nvSpPr>
        <xdr:cNvPr id="4" name="下矢印 3">
          <a:extLst>
            <a:ext uri="{FF2B5EF4-FFF2-40B4-BE49-F238E27FC236}">
              <a16:creationId xmlns:a16="http://schemas.microsoft.com/office/drawing/2014/main" id="{FBD04D92-5E58-4E27-A0CE-74B3227B1C48}"/>
            </a:ext>
          </a:extLst>
        </xdr:cNvPr>
        <xdr:cNvSpPr/>
      </xdr:nvSpPr>
      <xdr:spPr>
        <a:xfrm>
          <a:off x="2017968" y="822358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217743</xdr:colOff>
      <xdr:row>55</xdr:row>
      <xdr:rowOff>9222</xdr:rowOff>
    </xdr:from>
    <xdr:to>
      <xdr:col>4</xdr:col>
      <xdr:colOff>509373</xdr:colOff>
      <xdr:row>56</xdr:row>
      <xdr:rowOff>847</xdr:rowOff>
    </xdr:to>
    <xdr:sp macro="" textlink="">
      <xdr:nvSpPr>
        <xdr:cNvPr id="5" name="下矢印 4">
          <a:extLst>
            <a:ext uri="{FF2B5EF4-FFF2-40B4-BE49-F238E27FC236}">
              <a16:creationId xmlns:a16="http://schemas.microsoft.com/office/drawing/2014/main" id="{13F9D6F9-E34C-4403-87AE-63C0A737031E}"/>
            </a:ext>
          </a:extLst>
        </xdr:cNvPr>
        <xdr:cNvSpPr/>
      </xdr:nvSpPr>
      <xdr:spPr>
        <a:xfrm>
          <a:off x="2627568" y="822358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541865</xdr:colOff>
      <xdr:row>27</xdr:row>
      <xdr:rowOff>0</xdr:rowOff>
    </xdr:from>
    <xdr:to>
      <xdr:col>4</xdr:col>
      <xdr:colOff>138620</xdr:colOff>
      <xdr:row>29</xdr:row>
      <xdr:rowOff>18130</xdr:rowOff>
    </xdr:to>
    <xdr:sp macro="" textlink="">
      <xdr:nvSpPr>
        <xdr:cNvPr id="6" name="下矢印 5">
          <a:extLst>
            <a:ext uri="{FF2B5EF4-FFF2-40B4-BE49-F238E27FC236}">
              <a16:creationId xmlns:a16="http://schemas.microsoft.com/office/drawing/2014/main" id="{7D5D419A-6679-4421-BE44-B620F3F925D6}"/>
            </a:ext>
          </a:extLst>
        </xdr:cNvPr>
        <xdr:cNvSpPr/>
      </xdr:nvSpPr>
      <xdr:spPr>
        <a:xfrm rot="10800000">
          <a:off x="1849965" y="5279571"/>
          <a:ext cx="250978" cy="596296"/>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557740</xdr:colOff>
      <xdr:row>48</xdr:row>
      <xdr:rowOff>20108</xdr:rowOff>
    </xdr:from>
    <xdr:to>
      <xdr:col>8</xdr:col>
      <xdr:colOff>172448</xdr:colOff>
      <xdr:row>49</xdr:row>
      <xdr:rowOff>8467</xdr:rowOff>
    </xdr:to>
    <xdr:sp macro="" textlink="">
      <xdr:nvSpPr>
        <xdr:cNvPr id="8" name="下矢印 7">
          <a:extLst>
            <a:ext uri="{FF2B5EF4-FFF2-40B4-BE49-F238E27FC236}">
              <a16:creationId xmlns:a16="http://schemas.microsoft.com/office/drawing/2014/main" id="{1BEE8402-9DFF-44CA-ABCD-22F81A6BEFCC}"/>
            </a:ext>
          </a:extLst>
        </xdr:cNvPr>
        <xdr:cNvSpPr/>
      </xdr:nvSpPr>
      <xdr:spPr>
        <a:xfrm rot="10800000">
          <a:off x="4767790" y="6725708"/>
          <a:ext cx="262467" cy="15599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515102</xdr:colOff>
      <xdr:row>28</xdr:row>
      <xdr:rowOff>339</xdr:rowOff>
    </xdr:from>
    <xdr:to>
      <xdr:col>12</xdr:col>
      <xdr:colOff>155437</xdr:colOff>
      <xdr:row>29</xdr:row>
      <xdr:rowOff>0</xdr:rowOff>
    </xdr:to>
    <xdr:sp macro="" textlink="">
      <xdr:nvSpPr>
        <xdr:cNvPr id="10" name="下矢印 9">
          <a:extLst>
            <a:ext uri="{FF2B5EF4-FFF2-40B4-BE49-F238E27FC236}">
              <a16:creationId xmlns:a16="http://schemas.microsoft.com/office/drawing/2014/main" id="{249CE732-1153-48A9-BB1F-20E7F0C0882C}"/>
            </a:ext>
          </a:extLst>
        </xdr:cNvPr>
        <xdr:cNvSpPr/>
      </xdr:nvSpPr>
      <xdr:spPr>
        <a:xfrm rot="10800000">
          <a:off x="6715877" y="5617027"/>
          <a:ext cx="272752" cy="163287"/>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499681</xdr:colOff>
      <xdr:row>17</xdr:row>
      <xdr:rowOff>0</xdr:rowOff>
    </xdr:from>
    <xdr:to>
      <xdr:col>4</xdr:col>
      <xdr:colOff>133440</xdr:colOff>
      <xdr:row>19</xdr:row>
      <xdr:rowOff>0</xdr:rowOff>
    </xdr:to>
    <xdr:sp macro="" textlink="">
      <xdr:nvSpPr>
        <xdr:cNvPr id="14" name="下矢印 13">
          <a:extLst>
            <a:ext uri="{FF2B5EF4-FFF2-40B4-BE49-F238E27FC236}">
              <a16:creationId xmlns:a16="http://schemas.microsoft.com/office/drawing/2014/main" id="{A27D8F54-93EA-4B44-8AB4-635D307CCAD8}"/>
            </a:ext>
          </a:extLst>
        </xdr:cNvPr>
        <xdr:cNvSpPr/>
      </xdr:nvSpPr>
      <xdr:spPr>
        <a:xfrm rot="10800000">
          <a:off x="1817306" y="4476750"/>
          <a:ext cx="278193" cy="4191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557285</xdr:colOff>
      <xdr:row>18</xdr:row>
      <xdr:rowOff>10885</xdr:rowOff>
    </xdr:from>
    <xdr:to>
      <xdr:col>8</xdr:col>
      <xdr:colOff>150008</xdr:colOff>
      <xdr:row>19</xdr:row>
      <xdr:rowOff>5064</xdr:rowOff>
    </xdr:to>
    <xdr:sp macro="" textlink="">
      <xdr:nvSpPr>
        <xdr:cNvPr id="15" name="下矢印 14">
          <a:extLst>
            <a:ext uri="{FF2B5EF4-FFF2-40B4-BE49-F238E27FC236}">
              <a16:creationId xmlns:a16="http://schemas.microsoft.com/office/drawing/2014/main" id="{010C663D-1964-45A4-967C-561C546A73BC}"/>
            </a:ext>
          </a:extLst>
        </xdr:cNvPr>
        <xdr:cNvSpPr/>
      </xdr:nvSpPr>
      <xdr:spPr>
        <a:xfrm rot="10800000">
          <a:off x="6748535" y="3516085"/>
          <a:ext cx="240094" cy="160866"/>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546401</xdr:colOff>
      <xdr:row>27</xdr:row>
      <xdr:rowOff>0</xdr:rowOff>
    </xdr:from>
    <xdr:to>
      <xdr:col>8</xdr:col>
      <xdr:colOff>149843</xdr:colOff>
      <xdr:row>28</xdr:row>
      <xdr:rowOff>160866</xdr:rowOff>
    </xdr:to>
    <xdr:sp macro="" textlink="">
      <xdr:nvSpPr>
        <xdr:cNvPr id="16" name="下矢印 15">
          <a:extLst>
            <a:ext uri="{FF2B5EF4-FFF2-40B4-BE49-F238E27FC236}">
              <a16:creationId xmlns:a16="http://schemas.microsoft.com/office/drawing/2014/main" id="{00414E00-948B-48EF-A9BE-2FB10FB4B2C4}"/>
            </a:ext>
          </a:extLst>
        </xdr:cNvPr>
        <xdr:cNvSpPr/>
      </xdr:nvSpPr>
      <xdr:spPr>
        <a:xfrm rot="10800000">
          <a:off x="4299251" y="5268685"/>
          <a:ext cx="250978" cy="50921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21771</xdr:colOff>
      <xdr:row>33</xdr:row>
      <xdr:rowOff>39010</xdr:rowOff>
    </xdr:from>
    <xdr:to>
      <xdr:col>8</xdr:col>
      <xdr:colOff>682501</xdr:colOff>
      <xdr:row>33</xdr:row>
      <xdr:rowOff>227741</xdr:rowOff>
    </xdr:to>
    <xdr:sp macro="" textlink="">
      <xdr:nvSpPr>
        <xdr:cNvPr id="17" name="下矢印 16">
          <a:extLst>
            <a:ext uri="{FF2B5EF4-FFF2-40B4-BE49-F238E27FC236}">
              <a16:creationId xmlns:a16="http://schemas.microsoft.com/office/drawing/2014/main" id="{BBDE0492-A738-444F-9EBC-045DDEE9BACC}"/>
            </a:ext>
          </a:extLst>
        </xdr:cNvPr>
        <xdr:cNvSpPr/>
      </xdr:nvSpPr>
      <xdr:spPr>
        <a:xfrm rot="5400000">
          <a:off x="4644034" y="6209026"/>
          <a:ext cx="178798" cy="58412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550027</xdr:colOff>
      <xdr:row>36</xdr:row>
      <xdr:rowOff>9525</xdr:rowOff>
    </xdr:from>
    <xdr:to>
      <xdr:col>7</xdr:col>
      <xdr:colOff>171741</xdr:colOff>
      <xdr:row>37</xdr:row>
      <xdr:rowOff>1905</xdr:rowOff>
    </xdr:to>
    <xdr:sp macro="" textlink="">
      <xdr:nvSpPr>
        <xdr:cNvPr id="18" name="下矢印 17">
          <a:extLst>
            <a:ext uri="{FF2B5EF4-FFF2-40B4-BE49-F238E27FC236}">
              <a16:creationId xmlns:a16="http://schemas.microsoft.com/office/drawing/2014/main" id="{4063F282-3E0B-44E8-A4C7-B8C6ABA09198}"/>
            </a:ext>
          </a:extLst>
        </xdr:cNvPr>
        <xdr:cNvSpPr/>
      </xdr:nvSpPr>
      <xdr:spPr>
        <a:xfrm rot="10800000">
          <a:off x="3677402" y="6867525"/>
          <a:ext cx="284998" cy="14478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521907</xdr:colOff>
      <xdr:row>17</xdr:row>
      <xdr:rowOff>9525</xdr:rowOff>
    </xdr:from>
    <xdr:to>
      <xdr:col>12</xdr:col>
      <xdr:colOff>143177</xdr:colOff>
      <xdr:row>19</xdr:row>
      <xdr:rowOff>54</xdr:rowOff>
    </xdr:to>
    <xdr:sp macro="" textlink="">
      <xdr:nvSpPr>
        <xdr:cNvPr id="20" name="下矢印 19">
          <a:extLst>
            <a:ext uri="{FF2B5EF4-FFF2-40B4-BE49-F238E27FC236}">
              <a16:creationId xmlns:a16="http://schemas.microsoft.com/office/drawing/2014/main" id="{93541756-6DF1-4DA9-B397-98AE8BF2979A}"/>
            </a:ext>
          </a:extLst>
        </xdr:cNvPr>
        <xdr:cNvSpPr/>
      </xdr:nvSpPr>
      <xdr:spPr>
        <a:xfrm rot="10800000">
          <a:off x="6713157" y="4486275"/>
          <a:ext cx="268668" cy="4191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38100</xdr:colOff>
      <xdr:row>12</xdr:row>
      <xdr:rowOff>133350</xdr:rowOff>
    </xdr:from>
    <xdr:to>
      <xdr:col>6</xdr:col>
      <xdr:colOff>12624</xdr:colOff>
      <xdr:row>13</xdr:row>
      <xdr:rowOff>64498</xdr:rowOff>
    </xdr:to>
    <xdr:sp macro="" textlink="">
      <xdr:nvSpPr>
        <xdr:cNvPr id="21" name="下矢印 20">
          <a:extLst>
            <a:ext uri="{FF2B5EF4-FFF2-40B4-BE49-F238E27FC236}">
              <a16:creationId xmlns:a16="http://schemas.microsoft.com/office/drawing/2014/main" id="{9F54D52D-A530-4035-B449-D3A1EC90899E}"/>
            </a:ext>
          </a:extLst>
        </xdr:cNvPr>
        <xdr:cNvSpPr/>
      </xdr:nvSpPr>
      <xdr:spPr>
        <a:xfrm rot="5400000">
          <a:off x="2831563" y="2540537"/>
          <a:ext cx="178798" cy="58412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191252</xdr:colOff>
      <xdr:row>40</xdr:row>
      <xdr:rowOff>19685</xdr:rowOff>
    </xdr:from>
    <xdr:to>
      <xdr:col>8</xdr:col>
      <xdr:colOff>514250</xdr:colOff>
      <xdr:row>40</xdr:row>
      <xdr:rowOff>154526</xdr:rowOff>
    </xdr:to>
    <xdr:sp macro="" textlink="">
      <xdr:nvSpPr>
        <xdr:cNvPr id="27" name="下矢印 26">
          <a:extLst>
            <a:ext uri="{FF2B5EF4-FFF2-40B4-BE49-F238E27FC236}">
              <a16:creationId xmlns:a16="http://schemas.microsoft.com/office/drawing/2014/main" id="{C78B814D-1417-431F-8D1F-42E4DAD9E8F2}"/>
            </a:ext>
          </a:extLst>
        </xdr:cNvPr>
        <xdr:cNvSpPr/>
      </xdr:nvSpPr>
      <xdr:spPr>
        <a:xfrm rot="10800000">
          <a:off x="4591802" y="9555480"/>
          <a:ext cx="284998" cy="14097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169027</xdr:colOff>
      <xdr:row>40</xdr:row>
      <xdr:rowOff>19050</xdr:rowOff>
    </xdr:from>
    <xdr:to>
      <xdr:col>4</xdr:col>
      <xdr:colOff>475559</xdr:colOff>
      <xdr:row>41</xdr:row>
      <xdr:rowOff>2381</xdr:rowOff>
    </xdr:to>
    <xdr:sp macro="" textlink="">
      <xdr:nvSpPr>
        <xdr:cNvPr id="28" name="下矢印 27">
          <a:extLst>
            <a:ext uri="{FF2B5EF4-FFF2-40B4-BE49-F238E27FC236}">
              <a16:creationId xmlns:a16="http://schemas.microsoft.com/office/drawing/2014/main" id="{C81DC2B9-55AF-4CF1-BB3D-8912AE2B1894}"/>
            </a:ext>
          </a:extLst>
        </xdr:cNvPr>
        <xdr:cNvSpPr/>
      </xdr:nvSpPr>
      <xdr:spPr>
        <a:xfrm rot="10800000">
          <a:off x="2115302" y="8315325"/>
          <a:ext cx="284998" cy="14478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172202</xdr:colOff>
      <xdr:row>74</xdr:row>
      <xdr:rowOff>19050</xdr:rowOff>
    </xdr:from>
    <xdr:to>
      <xdr:col>3</xdr:col>
      <xdr:colOff>453568</xdr:colOff>
      <xdr:row>75</xdr:row>
      <xdr:rowOff>2011</xdr:rowOff>
    </xdr:to>
    <xdr:sp macro="" textlink="">
      <xdr:nvSpPr>
        <xdr:cNvPr id="19" name="下矢印 18">
          <a:extLst>
            <a:ext uri="{FF2B5EF4-FFF2-40B4-BE49-F238E27FC236}">
              <a16:creationId xmlns:a16="http://schemas.microsoft.com/office/drawing/2014/main" id="{C1786F5F-027A-44A8-8F18-3A3A6E197F79}"/>
            </a:ext>
          </a:extLst>
        </xdr:cNvPr>
        <xdr:cNvSpPr/>
      </xdr:nvSpPr>
      <xdr:spPr>
        <a:xfrm rot="10800000">
          <a:off x="1524752"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229352</xdr:colOff>
      <xdr:row>74</xdr:row>
      <xdr:rowOff>19050</xdr:rowOff>
    </xdr:from>
    <xdr:to>
      <xdr:col>4</xdr:col>
      <xdr:colOff>504738</xdr:colOff>
      <xdr:row>75</xdr:row>
      <xdr:rowOff>2011</xdr:rowOff>
    </xdr:to>
    <xdr:sp macro="" textlink="">
      <xdr:nvSpPr>
        <xdr:cNvPr id="22" name="下矢印 21">
          <a:extLst>
            <a:ext uri="{FF2B5EF4-FFF2-40B4-BE49-F238E27FC236}">
              <a16:creationId xmlns:a16="http://schemas.microsoft.com/office/drawing/2014/main" id="{D4997482-2139-488D-9642-07E6041053C8}"/>
            </a:ext>
          </a:extLst>
        </xdr:cNvPr>
        <xdr:cNvSpPr/>
      </xdr:nvSpPr>
      <xdr:spPr>
        <a:xfrm rot="10800000">
          <a:off x="2181977"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219827</xdr:colOff>
      <xdr:row>74</xdr:row>
      <xdr:rowOff>19050</xdr:rowOff>
    </xdr:from>
    <xdr:to>
      <xdr:col>7</xdr:col>
      <xdr:colOff>501193</xdr:colOff>
      <xdr:row>75</xdr:row>
      <xdr:rowOff>2011</xdr:rowOff>
    </xdr:to>
    <xdr:sp macro="" textlink="">
      <xdr:nvSpPr>
        <xdr:cNvPr id="23" name="下矢印 22">
          <a:extLst>
            <a:ext uri="{FF2B5EF4-FFF2-40B4-BE49-F238E27FC236}">
              <a16:creationId xmlns:a16="http://schemas.microsoft.com/office/drawing/2014/main" id="{F377B647-F2A6-440A-8DDB-8BECEE8EED00}"/>
            </a:ext>
          </a:extLst>
        </xdr:cNvPr>
        <xdr:cNvSpPr/>
      </xdr:nvSpPr>
      <xdr:spPr>
        <a:xfrm rot="10800000">
          <a:off x="4220327"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xdr:colOff>
      <xdr:row>78</xdr:row>
      <xdr:rowOff>180975</xdr:rowOff>
    </xdr:from>
    <xdr:to>
      <xdr:col>9</xdr:col>
      <xdr:colOff>843643</xdr:colOff>
      <xdr:row>79</xdr:row>
      <xdr:rowOff>6975</xdr:rowOff>
    </xdr:to>
    <xdr:sp macro="" textlink="">
      <xdr:nvSpPr>
        <xdr:cNvPr id="13" name="下矢印 12">
          <a:extLst>
            <a:ext uri="{FF2B5EF4-FFF2-40B4-BE49-F238E27FC236}">
              <a16:creationId xmlns:a16="http://schemas.microsoft.com/office/drawing/2014/main" id="{80B501A4-B00B-4C1E-AE3A-04EE5F6D4B8E}"/>
            </a:ext>
          </a:extLst>
        </xdr:cNvPr>
        <xdr:cNvSpPr/>
      </xdr:nvSpPr>
      <xdr:spPr>
        <a:xfrm rot="5400000">
          <a:off x="7290622" y="16417104"/>
          <a:ext cx="207000" cy="843642"/>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D99"/>
  <sheetViews>
    <sheetView tabSelected="1" view="pageBreakPreview" zoomScale="80" zoomScaleNormal="80" zoomScaleSheetLayoutView="80" workbookViewId="0">
      <selection activeCell="H40" sqref="H40:J40"/>
    </sheetView>
  </sheetViews>
  <sheetFormatPr defaultColWidth="9" defaultRowHeight="13.5" x14ac:dyDescent="0.15"/>
  <cols>
    <col min="1" max="1" width="2.125" customWidth="1"/>
    <col min="2" max="13" width="11.625" customWidth="1"/>
    <col min="14" max="14" width="1.125" customWidth="1"/>
    <col min="15" max="15" width="9" customWidth="1"/>
    <col min="16" max="16" width="2.875" customWidth="1"/>
    <col min="17" max="17" width="9" customWidth="1"/>
    <col min="18" max="18" width="12" customWidth="1"/>
    <col min="20" max="20" width="9.5" bestFit="1" customWidth="1"/>
    <col min="21" max="21" width="10.5" bestFit="1" customWidth="1"/>
    <col min="22" max="22" width="9.125" bestFit="1" customWidth="1"/>
  </cols>
  <sheetData>
    <row r="2" spans="2:23" ht="19.7" customHeight="1" x14ac:dyDescent="0.15">
      <c r="B2" s="106" t="s">
        <v>146</v>
      </c>
      <c r="C2" s="106"/>
      <c r="D2" s="106"/>
      <c r="E2" s="106"/>
      <c r="F2" s="106"/>
      <c r="G2" s="106"/>
      <c r="H2" s="106"/>
      <c r="I2" s="106"/>
      <c r="J2" s="106"/>
      <c r="K2" s="106"/>
      <c r="L2" s="106"/>
      <c r="M2" s="106"/>
    </row>
    <row r="3" spans="2:23" ht="4.3499999999999996" customHeight="1" x14ac:dyDescent="0.15">
      <c r="B3" s="1"/>
      <c r="C3" s="1"/>
      <c r="D3" s="1"/>
      <c r="E3" s="1"/>
      <c r="F3" s="1"/>
      <c r="G3" s="1"/>
      <c r="H3" s="1"/>
      <c r="I3" s="1"/>
      <c r="J3" s="1"/>
      <c r="K3" s="1"/>
      <c r="L3" s="1"/>
      <c r="M3" s="1"/>
    </row>
    <row r="4" spans="2:23" ht="27.6" customHeight="1" x14ac:dyDescent="0.15">
      <c r="B4" s="117" t="s">
        <v>139</v>
      </c>
      <c r="C4" s="117"/>
      <c r="D4" s="117"/>
      <c r="E4" s="117"/>
      <c r="F4" s="117"/>
      <c r="G4" s="117"/>
      <c r="H4" s="117"/>
      <c r="I4" s="117"/>
      <c r="J4" s="117"/>
      <c r="K4" s="117"/>
      <c r="L4" s="117"/>
      <c r="M4" s="117"/>
    </row>
    <row r="5" spans="2:23" ht="4.3499999999999996" customHeight="1" x14ac:dyDescent="0.15">
      <c r="B5" s="1"/>
      <c r="C5" s="1"/>
      <c r="D5" s="1"/>
      <c r="E5" s="1"/>
      <c r="F5" s="1"/>
      <c r="G5" s="1"/>
      <c r="H5" s="1"/>
      <c r="I5" s="1"/>
      <c r="J5" s="1"/>
      <c r="K5" s="1"/>
      <c r="L5" s="1"/>
      <c r="M5" s="1"/>
    </row>
    <row r="6" spans="2:23" ht="20.100000000000001" customHeight="1" x14ac:dyDescent="0.15">
      <c r="B6" s="111" t="s">
        <v>165</v>
      </c>
      <c r="C6" s="112"/>
      <c r="D6" s="112"/>
      <c r="E6" s="112"/>
      <c r="F6" s="112"/>
      <c r="G6" s="112"/>
      <c r="H6" s="112"/>
      <c r="I6" s="112"/>
      <c r="J6" s="112"/>
      <c r="K6" s="112"/>
      <c r="L6" s="112"/>
      <c r="M6" s="113"/>
    </row>
    <row r="7" spans="2:23" ht="27" customHeight="1" x14ac:dyDescent="0.15">
      <c r="B7" s="114"/>
      <c r="C7" s="115"/>
      <c r="D7" s="115"/>
      <c r="E7" s="115"/>
      <c r="F7" s="115"/>
      <c r="G7" s="115"/>
      <c r="H7" s="115"/>
      <c r="I7" s="115"/>
      <c r="J7" s="115"/>
      <c r="K7" s="115"/>
      <c r="L7" s="115"/>
      <c r="M7" s="116"/>
    </row>
    <row r="8" spans="2:23" ht="4.3499999999999996" customHeight="1" thickBot="1" x14ac:dyDescent="0.2">
      <c r="B8" s="1"/>
      <c r="C8" s="1"/>
      <c r="D8" s="1"/>
      <c r="E8" s="1"/>
      <c r="F8" s="1"/>
      <c r="G8" s="1"/>
      <c r="H8" s="1"/>
      <c r="I8" s="1"/>
      <c r="J8" s="1"/>
      <c r="K8" s="1"/>
      <c r="L8" s="1"/>
      <c r="M8" s="1"/>
    </row>
    <row r="9" spans="2:23" ht="20.100000000000001" customHeight="1" thickBot="1" x14ac:dyDescent="0.2">
      <c r="B9" s="107" t="s">
        <v>7</v>
      </c>
      <c r="C9" s="67"/>
      <c r="D9" s="108" t="s">
        <v>179</v>
      </c>
      <c r="E9" s="109"/>
      <c r="F9" s="109"/>
      <c r="G9" s="109"/>
      <c r="H9" s="109"/>
      <c r="I9" s="109"/>
      <c r="J9" s="109"/>
      <c r="K9" s="109"/>
      <c r="L9" s="109"/>
      <c r="M9" s="110"/>
    </row>
    <row r="10" spans="2:23" ht="10.35" customHeight="1" x14ac:dyDescent="0.15">
      <c r="B10" s="8"/>
      <c r="C10" s="8"/>
      <c r="D10" s="8"/>
      <c r="E10" s="8"/>
      <c r="F10" s="8"/>
      <c r="G10" s="8"/>
      <c r="H10" s="8"/>
      <c r="I10" s="8"/>
      <c r="J10" s="8"/>
      <c r="K10" s="8"/>
      <c r="L10" s="8"/>
      <c r="M10" s="8"/>
      <c r="S10" s="5"/>
      <c r="T10" s="5"/>
      <c r="U10" s="5"/>
      <c r="V10" s="5"/>
      <c r="W10" s="5"/>
    </row>
    <row r="11" spans="2:23" x14ac:dyDescent="0.15">
      <c r="B11" s="128" t="s">
        <v>8</v>
      </c>
      <c r="C11" s="128"/>
      <c r="D11" s="128"/>
      <c r="E11" s="128"/>
      <c r="F11" s="128"/>
      <c r="G11" s="128"/>
      <c r="H11" s="128"/>
      <c r="I11" s="128"/>
      <c r="J11" s="128"/>
      <c r="K11" s="128"/>
      <c r="L11" s="128"/>
      <c r="M11" s="128"/>
      <c r="S11" s="5"/>
      <c r="T11" s="5"/>
      <c r="U11" s="5"/>
      <c r="V11" s="5"/>
      <c r="W11" s="5"/>
    </row>
    <row r="12" spans="2:23" ht="4.3499999999999996" customHeight="1" thickBot="1" x14ac:dyDescent="0.2">
      <c r="B12" s="8"/>
      <c r="C12" s="8"/>
      <c r="D12" s="8"/>
      <c r="E12" s="8"/>
      <c r="F12" s="8"/>
      <c r="G12" s="8"/>
      <c r="H12" s="8"/>
      <c r="I12" s="8"/>
      <c r="J12" s="8"/>
      <c r="K12" s="8"/>
      <c r="L12" s="8"/>
      <c r="M12" s="8"/>
    </row>
    <row r="13" spans="2:23" ht="20.100000000000001" customHeight="1" x14ac:dyDescent="0.15">
      <c r="B13" s="67" t="s">
        <v>51</v>
      </c>
      <c r="C13" s="68"/>
      <c r="D13" s="89" t="s">
        <v>178</v>
      </c>
      <c r="E13" s="90"/>
      <c r="F13" s="8"/>
      <c r="G13" s="129" t="s">
        <v>88</v>
      </c>
      <c r="H13" s="130"/>
      <c r="I13" s="130"/>
      <c r="J13" s="130"/>
      <c r="K13" s="130"/>
      <c r="L13" s="130"/>
      <c r="M13" s="131"/>
    </row>
    <row r="14" spans="2:23" ht="20.100000000000001" customHeight="1" thickBot="1" x14ac:dyDescent="0.2">
      <c r="B14" s="83"/>
      <c r="C14" s="84"/>
      <c r="D14" s="91"/>
      <c r="E14" s="92"/>
      <c r="F14" s="8"/>
      <c r="G14" s="132"/>
      <c r="H14" s="133"/>
      <c r="I14" s="133"/>
      <c r="J14" s="133"/>
      <c r="K14" s="133"/>
      <c r="L14" s="133"/>
      <c r="M14" s="134"/>
    </row>
    <row r="15" spans="2:23" ht="7.35" customHeight="1" thickBot="1" x14ac:dyDescent="0.2">
      <c r="B15" s="8"/>
      <c r="C15" s="8"/>
      <c r="D15" s="8"/>
      <c r="E15" s="8"/>
      <c r="F15" s="8"/>
      <c r="G15" s="8"/>
      <c r="H15" s="8"/>
      <c r="I15" s="8"/>
      <c r="J15" s="8"/>
      <c r="K15" s="8"/>
      <c r="L15" s="8"/>
      <c r="M15" s="8"/>
    </row>
    <row r="16" spans="2:23" ht="20.100000000000001" customHeight="1" x14ac:dyDescent="0.15">
      <c r="B16" s="67" t="s">
        <v>33</v>
      </c>
      <c r="C16" s="68"/>
      <c r="D16" s="124" t="s">
        <v>17</v>
      </c>
      <c r="E16" s="125"/>
      <c r="F16" s="67" t="s">
        <v>50</v>
      </c>
      <c r="G16" s="68"/>
      <c r="H16" s="118">
        <v>0.7</v>
      </c>
      <c r="I16" s="119"/>
      <c r="J16" s="135" t="s">
        <v>84</v>
      </c>
      <c r="K16" s="68"/>
      <c r="L16" s="136" t="s">
        <v>180</v>
      </c>
      <c r="M16" s="137"/>
      <c r="V16" s="6"/>
    </row>
    <row r="17" spans="2:22" ht="20.100000000000001" customHeight="1" thickBot="1" x14ac:dyDescent="0.2">
      <c r="B17" s="83"/>
      <c r="C17" s="84"/>
      <c r="D17" s="126"/>
      <c r="E17" s="127"/>
      <c r="F17" s="69"/>
      <c r="G17" s="70"/>
      <c r="H17" s="120"/>
      <c r="I17" s="121"/>
      <c r="J17" s="69"/>
      <c r="K17" s="70"/>
      <c r="L17" s="138"/>
      <c r="M17" s="139"/>
      <c r="V17" s="6"/>
    </row>
    <row r="18" spans="2:22" ht="20.100000000000001" customHeight="1" x14ac:dyDescent="0.15">
      <c r="B18" s="17"/>
      <c r="C18" s="17"/>
      <c r="D18" s="17"/>
      <c r="E18" s="17"/>
      <c r="F18" s="97" t="s">
        <v>46</v>
      </c>
      <c r="G18" s="98"/>
      <c r="H18" s="122" t="str">
        <f>IF($D$13="モーダルシフト","kgCO2/トンキロ",IF($D$13="フォークリフト",VLOOKUP($D$16,$AB$58:$AC$71,2,0),IF($D$13="ショベルカー",VLOOKUP($D$16,$AB$58:$AC$71,2,0),IF($D$13="ローダー",VLOOKUP($D$16,$AB$58:$AC$71,2,0),VLOOKUP($D$16,$V$58:$W$74,$T$57,0)))))</f>
        <v>h/L</v>
      </c>
      <c r="I18" s="123"/>
      <c r="J18" s="17"/>
      <c r="K18" s="17"/>
      <c r="L18" s="17"/>
      <c r="M18" s="17"/>
    </row>
    <row r="19" spans="2:22" ht="13.7" customHeight="1" x14ac:dyDescent="0.15">
      <c r="B19" s="17"/>
      <c r="C19" s="17"/>
      <c r="D19" s="17"/>
      <c r="E19" s="17"/>
      <c r="F19" s="17"/>
      <c r="G19" s="17"/>
      <c r="H19" s="17"/>
      <c r="I19" s="17"/>
      <c r="J19" s="17"/>
      <c r="K19" s="17"/>
      <c r="L19" s="9"/>
      <c r="M19" s="9"/>
    </row>
    <row r="20" spans="2:22" ht="13.7" customHeight="1" x14ac:dyDescent="0.15">
      <c r="B20" s="101" t="s">
        <v>72</v>
      </c>
      <c r="C20" s="101"/>
      <c r="D20" s="101"/>
      <c r="E20" s="101"/>
      <c r="F20" s="101" t="s">
        <v>98</v>
      </c>
      <c r="G20" s="101"/>
      <c r="H20" s="101"/>
      <c r="I20" s="101"/>
      <c r="J20" s="101" t="s">
        <v>85</v>
      </c>
      <c r="K20" s="101"/>
      <c r="L20" s="101"/>
      <c r="M20" s="101"/>
    </row>
    <row r="21" spans="2:22" ht="20.100000000000001" customHeight="1" x14ac:dyDescent="0.15">
      <c r="B21" s="102"/>
      <c r="C21" s="102"/>
      <c r="D21" s="102"/>
      <c r="E21" s="102"/>
      <c r="F21" s="102"/>
      <c r="G21" s="102"/>
      <c r="H21" s="102"/>
      <c r="I21" s="102"/>
      <c r="J21" s="102"/>
      <c r="K21" s="102"/>
      <c r="L21" s="102"/>
      <c r="M21" s="102"/>
    </row>
    <row r="22" spans="2:22" ht="20.100000000000001" customHeight="1" x14ac:dyDescent="0.15">
      <c r="B22" s="103"/>
      <c r="C22" s="103"/>
      <c r="D22" s="103"/>
      <c r="E22" s="103"/>
      <c r="F22" s="103"/>
      <c r="G22" s="103"/>
      <c r="H22" s="103"/>
      <c r="I22" s="103"/>
      <c r="J22" s="103"/>
      <c r="K22" s="103"/>
      <c r="L22" s="103"/>
      <c r="M22" s="103"/>
      <c r="V22" s="6"/>
    </row>
    <row r="23" spans="2:22" ht="20.100000000000001" customHeight="1" x14ac:dyDescent="0.15">
      <c r="B23" s="93" t="s">
        <v>55</v>
      </c>
      <c r="C23" s="78"/>
      <c r="D23" s="78"/>
      <c r="E23" s="79"/>
      <c r="F23" s="78" t="s">
        <v>56</v>
      </c>
      <c r="G23" s="78"/>
      <c r="H23" s="78"/>
      <c r="I23" s="79"/>
      <c r="J23" s="17"/>
      <c r="K23" s="17"/>
      <c r="L23" s="17"/>
      <c r="M23" s="17"/>
      <c r="V23" s="6"/>
    </row>
    <row r="24" spans="2:22" ht="31.35" customHeight="1" x14ac:dyDescent="0.15">
      <c r="B24" s="94" t="str">
        <f>VLOOKUP($D$13,$S$58:$U$73,$T$57,0)</f>
        <v>軽油</v>
      </c>
      <c r="C24" s="95"/>
      <c r="D24" s="95"/>
      <c r="E24" s="96"/>
      <c r="F24" s="80" t="str">
        <f>VLOOKUP($D$13,$S$58:$U$73,$U$57,0)</f>
        <v>-</v>
      </c>
      <c r="G24" s="81"/>
      <c r="H24" s="81"/>
      <c r="I24" s="82"/>
      <c r="J24" s="17"/>
      <c r="K24" s="17"/>
      <c r="L24" s="17"/>
      <c r="M24" s="17"/>
      <c r="V24" s="6"/>
    </row>
    <row r="25" spans="2:22" ht="7.35" customHeight="1" thickBot="1" x14ac:dyDescent="0.2">
      <c r="B25" s="8"/>
      <c r="C25" s="8"/>
      <c r="D25" s="8"/>
      <c r="E25" s="8"/>
      <c r="F25" s="8"/>
      <c r="G25" s="8"/>
      <c r="H25" s="8"/>
      <c r="I25" s="8"/>
      <c r="J25" s="8"/>
      <c r="K25" s="15"/>
      <c r="L25" s="15"/>
      <c r="M25" s="15"/>
      <c r="V25" s="6"/>
    </row>
    <row r="26" spans="2:22" ht="20.100000000000001" customHeight="1" x14ac:dyDescent="0.15">
      <c r="B26" s="67" t="s">
        <v>48</v>
      </c>
      <c r="C26" s="68"/>
      <c r="D26" s="85" t="s">
        <v>181</v>
      </c>
      <c r="E26" s="86"/>
      <c r="F26" s="67" t="s">
        <v>34</v>
      </c>
      <c r="G26" s="68"/>
      <c r="H26" s="89" t="s">
        <v>62</v>
      </c>
      <c r="I26" s="90"/>
      <c r="J26" s="67" t="s">
        <v>42</v>
      </c>
      <c r="K26" s="68"/>
      <c r="L26" s="74" t="s">
        <v>182</v>
      </c>
      <c r="M26" s="75"/>
      <c r="O26" s="3"/>
      <c r="V26" s="6"/>
    </row>
    <row r="27" spans="2:22" ht="20.100000000000001" customHeight="1" thickBot="1" x14ac:dyDescent="0.2">
      <c r="B27" s="83"/>
      <c r="C27" s="84"/>
      <c r="D27" s="87"/>
      <c r="E27" s="88"/>
      <c r="F27" s="83"/>
      <c r="G27" s="84"/>
      <c r="H27" s="91"/>
      <c r="I27" s="92"/>
      <c r="J27" s="69"/>
      <c r="K27" s="70"/>
      <c r="L27" s="76"/>
      <c r="M27" s="77"/>
      <c r="O27" s="3"/>
      <c r="V27" s="6"/>
    </row>
    <row r="28" spans="2:22" ht="20.100000000000001" customHeight="1" x14ac:dyDescent="0.15">
      <c r="B28" s="8"/>
      <c r="C28" s="8"/>
      <c r="D28" s="8"/>
      <c r="E28" s="8"/>
      <c r="F28" s="8"/>
      <c r="G28" s="8"/>
      <c r="H28" s="8"/>
      <c r="I28" s="8"/>
      <c r="J28" s="97" t="s">
        <v>46</v>
      </c>
      <c r="K28" s="98"/>
      <c r="L28" s="99" t="str">
        <f>IF($D$13="モーダルシフト","kgCO2/トンキロ",IF($D$13="フォークリフト",VLOOKUP($H$26,$AB$58:$AC$71,2,0),IF($D$13="ショベルカー",VLOOKUP($H$26,$AB$58:$AC$71,2,0),IF($D$13="ローダー",VLOOKUP($H$26,$AB$58:$AC$71,2,0),VLOOKUP($H$26,$V$58:$W$74,$T$57,0)))))</f>
        <v>-</v>
      </c>
      <c r="M28" s="100"/>
      <c r="V28" s="6"/>
    </row>
    <row r="29" spans="2:22" ht="13.35" customHeight="1" x14ac:dyDescent="0.15">
      <c r="B29" s="8"/>
      <c r="C29" s="8"/>
      <c r="D29" s="8"/>
      <c r="E29" s="8"/>
      <c r="F29" s="8"/>
      <c r="G29" s="8"/>
      <c r="H29" s="8"/>
      <c r="I29" s="8"/>
      <c r="J29" s="17"/>
      <c r="K29" s="17"/>
      <c r="L29" s="9"/>
      <c r="M29" s="9"/>
    </row>
    <row r="30" spans="2:22" ht="20.100000000000001" customHeight="1" x14ac:dyDescent="0.15">
      <c r="B30" s="101" t="s">
        <v>97</v>
      </c>
      <c r="C30" s="101"/>
      <c r="D30" s="101"/>
      <c r="E30" s="101"/>
      <c r="F30" s="101" t="s">
        <v>80</v>
      </c>
      <c r="G30" s="101"/>
      <c r="H30" s="101"/>
      <c r="I30" s="101"/>
      <c r="J30" s="101" t="s">
        <v>99</v>
      </c>
      <c r="K30" s="101"/>
      <c r="L30" s="101"/>
      <c r="M30" s="101"/>
    </row>
    <row r="31" spans="2:22" ht="20.100000000000001" customHeight="1" x14ac:dyDescent="0.15">
      <c r="B31" s="102"/>
      <c r="C31" s="102"/>
      <c r="D31" s="102"/>
      <c r="E31" s="102"/>
      <c r="F31" s="102"/>
      <c r="G31" s="102"/>
      <c r="H31" s="102"/>
      <c r="I31" s="102"/>
      <c r="J31" s="102"/>
      <c r="K31" s="102"/>
      <c r="L31" s="102"/>
      <c r="M31" s="102"/>
    </row>
    <row r="32" spans="2:22" ht="20.100000000000001" customHeight="1" x14ac:dyDescent="0.15">
      <c r="B32" s="103"/>
      <c r="C32" s="103"/>
      <c r="D32" s="103"/>
      <c r="E32" s="103"/>
      <c r="F32" s="103"/>
      <c r="G32" s="103"/>
      <c r="H32" s="103"/>
      <c r="I32" s="103"/>
      <c r="J32" s="103"/>
      <c r="K32" s="103"/>
      <c r="L32" s="103"/>
      <c r="M32" s="103"/>
    </row>
    <row r="33" spans="2:22" ht="7.7" customHeight="1" thickBot="1" x14ac:dyDescent="0.2">
      <c r="B33" s="8"/>
      <c r="C33" s="8"/>
      <c r="D33" s="8"/>
      <c r="E33" s="8"/>
      <c r="F33" s="8"/>
      <c r="G33" s="8"/>
      <c r="H33" s="8"/>
      <c r="I33" s="8"/>
      <c r="J33" s="8"/>
      <c r="K33" s="8"/>
      <c r="L33" s="8"/>
      <c r="M33" s="8"/>
    </row>
    <row r="34" spans="2:22" ht="20.100000000000001" customHeight="1" thickBot="1" x14ac:dyDescent="0.2">
      <c r="B34" s="67" t="str">
        <f>IF(D13="モーダルシフト","トンキロ数","導入機器数")</f>
        <v>導入機器数</v>
      </c>
      <c r="C34" s="68"/>
      <c r="D34" s="60">
        <v>1</v>
      </c>
      <c r="E34" s="61"/>
      <c r="F34" s="7" t="s">
        <v>9</v>
      </c>
      <c r="G34" s="104" t="s">
        <v>183</v>
      </c>
      <c r="H34" s="105"/>
      <c r="I34" s="8"/>
      <c r="J34" s="71" t="s">
        <v>73</v>
      </c>
      <c r="K34" s="72"/>
      <c r="L34" s="72"/>
      <c r="M34" s="73"/>
    </row>
    <row r="35" spans="2:22" ht="7.35" customHeight="1" thickBot="1" x14ac:dyDescent="0.2">
      <c r="B35" s="13"/>
      <c r="C35" s="13"/>
      <c r="D35" s="13"/>
      <c r="E35" s="13"/>
      <c r="F35" s="16"/>
      <c r="G35" s="13"/>
      <c r="H35" s="13"/>
      <c r="I35" s="13"/>
      <c r="J35" s="13"/>
      <c r="K35" s="13"/>
      <c r="L35" s="13"/>
      <c r="M35" s="13"/>
    </row>
    <row r="36" spans="2:22" ht="20.100000000000001" customHeight="1" thickBot="1" x14ac:dyDescent="0.2">
      <c r="B36" s="59" t="str">
        <f>IF($G$34="記入してください","1台あたりの年間走行距離または使用時間","1"&amp;$G$34&amp;"あたりの年間走行距離または使用時間")</f>
        <v>1台あたりの年間走行距離または使用時間</v>
      </c>
      <c r="C36" s="59"/>
      <c r="D36" s="59"/>
      <c r="E36" s="59"/>
      <c r="F36" s="59"/>
      <c r="G36" s="60">
        <v>90</v>
      </c>
      <c r="H36" s="61"/>
      <c r="I36" s="65" t="str">
        <f>VLOOKUP($D$13,$S$58:$X$73,6,0)</f>
        <v>[h/年/台]</v>
      </c>
      <c r="J36" s="66"/>
      <c r="K36" s="8"/>
      <c r="L36" s="8"/>
      <c r="M36" s="8"/>
    </row>
    <row r="37" spans="2:22" ht="12" customHeight="1" x14ac:dyDescent="0.15">
      <c r="B37" s="8"/>
      <c r="C37" s="8"/>
      <c r="D37" s="8"/>
      <c r="E37" s="8"/>
      <c r="F37" s="8"/>
      <c r="G37" s="8"/>
      <c r="H37" s="8"/>
      <c r="I37" s="8"/>
      <c r="J37" s="8"/>
      <c r="K37" s="8"/>
      <c r="L37" s="8"/>
      <c r="M37" s="8"/>
    </row>
    <row r="38" spans="2:22" ht="20.100000000000001" customHeight="1" x14ac:dyDescent="0.15">
      <c r="B38" s="62" t="s">
        <v>79</v>
      </c>
      <c r="C38" s="63"/>
      <c r="D38" s="63"/>
      <c r="E38" s="63"/>
      <c r="F38" s="63"/>
      <c r="G38" s="63"/>
      <c r="H38" s="63"/>
      <c r="I38" s="63"/>
      <c r="J38" s="63"/>
      <c r="K38" s="63"/>
      <c r="L38" s="63"/>
      <c r="M38" s="64"/>
    </row>
    <row r="39" spans="2:22" ht="6" customHeight="1" thickBot="1" x14ac:dyDescent="0.2">
      <c r="B39" s="13"/>
      <c r="C39" s="13"/>
      <c r="D39" s="13"/>
      <c r="E39" s="13"/>
      <c r="F39" s="13"/>
      <c r="G39" s="13"/>
      <c r="H39" s="13"/>
      <c r="I39" s="13"/>
      <c r="J39" s="13"/>
      <c r="K39" s="13"/>
      <c r="L39" s="13"/>
      <c r="M39" s="13"/>
      <c r="S39" s="5"/>
      <c r="T39" s="5"/>
    </row>
    <row r="40" spans="2:22" ht="28.35" customHeight="1" thickBot="1" x14ac:dyDescent="0.2">
      <c r="B40" s="151" t="s">
        <v>11</v>
      </c>
      <c r="C40" s="152"/>
      <c r="D40" s="166">
        <v>6</v>
      </c>
      <c r="E40" s="167"/>
      <c r="F40" s="168"/>
      <c r="G40" s="12" t="s">
        <v>14</v>
      </c>
      <c r="H40" s="169" t="s">
        <v>184</v>
      </c>
      <c r="I40" s="170"/>
      <c r="J40" s="171"/>
      <c r="K40" s="8"/>
      <c r="L40" s="8"/>
      <c r="M40" s="8"/>
      <c r="S40" t="s">
        <v>130</v>
      </c>
      <c r="T40" t="s">
        <v>138</v>
      </c>
      <c r="U40" t="s">
        <v>137</v>
      </c>
      <c r="V40" t="s">
        <v>136</v>
      </c>
    </row>
    <row r="41" spans="2:22" ht="13.35" customHeight="1" x14ac:dyDescent="0.15">
      <c r="B41" s="8"/>
      <c r="C41" s="8"/>
      <c r="D41" s="8"/>
      <c r="E41" s="8"/>
      <c r="F41" s="8"/>
      <c r="G41" s="8"/>
      <c r="H41" s="8"/>
      <c r="I41" s="8"/>
      <c r="J41" s="8"/>
      <c r="K41" s="8"/>
      <c r="L41" s="8"/>
      <c r="M41" s="8"/>
      <c r="S41" t="s">
        <v>131</v>
      </c>
      <c r="T41">
        <v>10924822</v>
      </c>
      <c r="U41">
        <v>165242542</v>
      </c>
      <c r="V41" s="42">
        <f>U41/T41</f>
        <v>15.125421906187579</v>
      </c>
    </row>
    <row r="42" spans="2:22" ht="28.35" customHeight="1" x14ac:dyDescent="0.15">
      <c r="B42" s="172" t="s">
        <v>100</v>
      </c>
      <c r="C42" s="173"/>
      <c r="D42" s="173"/>
      <c r="E42" s="173"/>
      <c r="F42" s="173"/>
      <c r="G42" s="173"/>
      <c r="H42" s="173"/>
      <c r="I42" s="173"/>
      <c r="J42" s="173"/>
      <c r="K42" s="173"/>
      <c r="L42" s="173"/>
      <c r="M42" s="174"/>
      <c r="S42" t="s">
        <v>127</v>
      </c>
      <c r="T42">
        <v>10441007</v>
      </c>
      <c r="U42">
        <v>100864495</v>
      </c>
      <c r="V42" s="42">
        <f t="shared" ref="V42:V47" si="0">U42/T42</f>
        <v>9.6604182910709664</v>
      </c>
    </row>
    <row r="43" spans="2:22" ht="5.45" customHeight="1" x14ac:dyDescent="0.15">
      <c r="B43" s="12"/>
      <c r="C43" s="12"/>
      <c r="D43" s="12"/>
      <c r="E43" s="12"/>
      <c r="F43" s="12"/>
      <c r="G43" s="13"/>
      <c r="H43" s="14"/>
      <c r="I43" s="14"/>
      <c r="J43" s="14"/>
      <c r="K43" s="14"/>
      <c r="L43" s="14"/>
      <c r="M43" s="14"/>
      <c r="S43" t="s">
        <v>132</v>
      </c>
      <c r="T43">
        <v>8261081</v>
      </c>
      <c r="U43">
        <v>101620807</v>
      </c>
      <c r="V43" s="42">
        <f t="shared" si="0"/>
        <v>12.301151265796813</v>
      </c>
    </row>
    <row r="44" spans="2:22" ht="20.100000000000001" customHeight="1" thickBot="1" x14ac:dyDescent="0.2">
      <c r="B44" s="15" t="s">
        <v>81</v>
      </c>
      <c r="C44" s="9"/>
      <c r="D44" s="9"/>
      <c r="E44" s="9"/>
      <c r="F44" s="9"/>
      <c r="G44" s="9"/>
      <c r="H44" s="9"/>
      <c r="I44" s="9"/>
      <c r="J44" s="9"/>
      <c r="K44" s="10"/>
      <c r="L44" s="11"/>
      <c r="M44" s="11"/>
      <c r="S44" t="s">
        <v>18</v>
      </c>
      <c r="T44">
        <v>1059407</v>
      </c>
      <c r="U44">
        <v>3300671</v>
      </c>
      <c r="V44" s="42">
        <f t="shared" si="0"/>
        <v>3.1155835292762837</v>
      </c>
    </row>
    <row r="45" spans="2:22" ht="20.100000000000001" customHeight="1" x14ac:dyDescent="0.15">
      <c r="B45" s="153" t="s">
        <v>42</v>
      </c>
      <c r="C45" s="154"/>
      <c r="D45" s="156" t="s">
        <v>185</v>
      </c>
      <c r="E45" s="157"/>
      <c r="F45" s="157"/>
      <c r="G45" s="157"/>
      <c r="H45" s="157"/>
      <c r="I45" s="157"/>
      <c r="J45" s="157"/>
      <c r="K45" s="157"/>
      <c r="L45" s="157"/>
      <c r="M45" s="158"/>
      <c r="S45" t="s">
        <v>133</v>
      </c>
      <c r="T45">
        <v>514952</v>
      </c>
      <c r="U45">
        <v>5944822</v>
      </c>
      <c r="V45" s="42">
        <f t="shared" si="0"/>
        <v>11.54441967406671</v>
      </c>
    </row>
    <row r="46" spans="2:22" ht="20.100000000000001" customHeight="1" thickBot="1" x14ac:dyDescent="0.2">
      <c r="B46" s="135"/>
      <c r="C46" s="155"/>
      <c r="D46" s="159"/>
      <c r="E46" s="160"/>
      <c r="F46" s="160"/>
      <c r="G46" s="160"/>
      <c r="H46" s="160"/>
      <c r="I46" s="160"/>
      <c r="J46" s="160"/>
      <c r="K46" s="160"/>
      <c r="L46" s="160"/>
      <c r="M46" s="161"/>
      <c r="S46" t="s">
        <v>134</v>
      </c>
      <c r="T46">
        <v>136257</v>
      </c>
      <c r="U46">
        <v>1107169</v>
      </c>
      <c r="V46" s="42">
        <f t="shared" si="0"/>
        <v>8.125593547487469</v>
      </c>
    </row>
    <row r="47" spans="2:22" ht="20.100000000000001" customHeight="1" x14ac:dyDescent="0.15">
      <c r="B47" s="162" t="str">
        <f>IF($G$34="記入してください","1台あたりの年間
走行距離または
使用時間","1"&amp;$G$34&amp;"あたりの年間
走行距離または
使用時間")</f>
        <v>1台あたりの年間
走行距離または
使用時間</v>
      </c>
      <c r="C47" s="163"/>
      <c r="D47" s="156" t="s">
        <v>186</v>
      </c>
      <c r="E47" s="157"/>
      <c r="F47" s="157"/>
      <c r="G47" s="157"/>
      <c r="H47" s="157"/>
      <c r="I47" s="157"/>
      <c r="J47" s="157"/>
      <c r="K47" s="157"/>
      <c r="L47" s="157"/>
      <c r="M47" s="158"/>
      <c r="S47" t="s">
        <v>135</v>
      </c>
      <c r="T47">
        <v>11318075</v>
      </c>
      <c r="U47">
        <v>42912202</v>
      </c>
      <c r="V47" s="42">
        <f t="shared" si="0"/>
        <v>3.7914753171365274</v>
      </c>
    </row>
    <row r="48" spans="2:22" ht="20.100000000000001" customHeight="1" thickBot="1" x14ac:dyDescent="0.2">
      <c r="B48" s="164" t="str">
        <f>IF($G$34="記載してください","1台あたりの年間
使用距離／時間","1"&amp;$G$34&amp;"あたりの年間
使用距離／時間")</f>
        <v>1台あたりの年間
使用距離／時間</v>
      </c>
      <c r="C48" s="165"/>
      <c r="D48" s="159"/>
      <c r="E48" s="160"/>
      <c r="F48" s="160"/>
      <c r="G48" s="160"/>
      <c r="H48" s="160"/>
      <c r="I48" s="160"/>
      <c r="J48" s="160"/>
      <c r="K48" s="160"/>
      <c r="L48" s="160"/>
      <c r="M48" s="161"/>
    </row>
    <row r="49" spans="2:30" ht="12.6" customHeight="1" x14ac:dyDescent="0.15">
      <c r="B49" s="8"/>
      <c r="C49" s="8"/>
      <c r="D49" s="8"/>
      <c r="E49" s="8"/>
      <c r="F49" s="8"/>
      <c r="G49" s="8"/>
      <c r="H49" s="8"/>
      <c r="I49" s="8"/>
      <c r="J49" s="8"/>
      <c r="K49" s="8"/>
      <c r="L49" s="8"/>
      <c r="M49" s="8"/>
    </row>
    <row r="50" spans="2:30" ht="29.45" customHeight="1" x14ac:dyDescent="0.15">
      <c r="B50" s="172" t="s">
        <v>82</v>
      </c>
      <c r="C50" s="173"/>
      <c r="D50" s="173"/>
      <c r="E50" s="173"/>
      <c r="F50" s="173"/>
      <c r="G50" s="173"/>
      <c r="H50" s="173"/>
      <c r="I50" s="173"/>
      <c r="J50" s="173"/>
      <c r="K50" s="173"/>
      <c r="L50" s="173"/>
      <c r="M50" s="174"/>
    </row>
    <row r="51" spans="2:30" ht="10.35" customHeight="1" x14ac:dyDescent="0.15">
      <c r="B51" s="8"/>
      <c r="C51" s="8"/>
      <c r="D51" s="8"/>
      <c r="E51" s="8"/>
      <c r="F51" s="8"/>
      <c r="G51" s="8"/>
      <c r="H51" s="8"/>
      <c r="I51" s="8"/>
      <c r="J51" s="8"/>
      <c r="K51" s="8"/>
      <c r="L51" s="8"/>
      <c r="M51" s="8"/>
    </row>
    <row r="52" spans="2:30" x14ac:dyDescent="0.15">
      <c r="B52" s="128" t="s">
        <v>83</v>
      </c>
      <c r="C52" s="128"/>
      <c r="D52" s="128"/>
      <c r="E52" s="128"/>
      <c r="F52" s="128"/>
      <c r="G52" s="128"/>
      <c r="H52" s="128"/>
      <c r="I52" s="128"/>
      <c r="J52" s="128"/>
      <c r="K52" s="128"/>
      <c r="L52" s="128"/>
      <c r="M52" s="128"/>
    </row>
    <row r="53" spans="2:30" ht="4.3499999999999996" customHeight="1" x14ac:dyDescent="0.15">
      <c r="B53" s="1"/>
      <c r="C53" s="1"/>
      <c r="D53" s="1"/>
      <c r="E53" s="1"/>
      <c r="F53" s="1"/>
      <c r="G53" s="1"/>
      <c r="H53" s="1"/>
      <c r="I53" s="1"/>
      <c r="J53" s="1"/>
      <c r="K53" s="1"/>
      <c r="L53" s="1"/>
      <c r="M53" s="1"/>
    </row>
    <row r="54" spans="2:30" ht="20.100000000000001" customHeight="1" x14ac:dyDescent="0.15">
      <c r="B54" s="145" t="s">
        <v>74</v>
      </c>
      <c r="C54" s="146"/>
      <c r="D54" s="147"/>
      <c r="E54" s="145" t="s">
        <v>75</v>
      </c>
      <c r="F54" s="146"/>
      <c r="G54" s="147"/>
      <c r="H54" s="8"/>
      <c r="I54" s="8"/>
      <c r="J54" s="8"/>
      <c r="K54" s="8"/>
      <c r="L54" s="8"/>
      <c r="M54" s="8"/>
    </row>
    <row r="55" spans="2:30" ht="22.35" customHeight="1" x14ac:dyDescent="0.15">
      <c r="B55" s="148"/>
      <c r="C55" s="149"/>
      <c r="D55" s="150"/>
      <c r="E55" s="148"/>
      <c r="F55" s="149"/>
      <c r="G55" s="150"/>
      <c r="H55" s="8"/>
      <c r="I55" s="8"/>
      <c r="J55" s="8"/>
      <c r="K55" s="8"/>
      <c r="L55" s="8"/>
      <c r="M55" s="8"/>
    </row>
    <row r="56" spans="2:30" ht="20.100000000000001" customHeight="1" x14ac:dyDescent="0.15">
      <c r="B56" s="8"/>
      <c r="C56" s="8"/>
      <c r="D56" s="8"/>
      <c r="E56" s="8"/>
      <c r="F56" s="8"/>
      <c r="G56" s="8"/>
      <c r="H56" s="8"/>
      <c r="I56" s="8"/>
      <c r="J56" s="8"/>
      <c r="K56" s="8"/>
      <c r="L56" s="8"/>
      <c r="M56" s="8"/>
      <c r="P56" s="4"/>
      <c r="Q56" s="4"/>
      <c r="R56" s="4"/>
      <c r="S56" s="4"/>
    </row>
    <row r="57" spans="2:30" ht="20.100000000000001" customHeight="1" x14ac:dyDescent="0.15">
      <c r="B57" s="177" t="s">
        <v>0</v>
      </c>
      <c r="C57" s="178"/>
      <c r="D57" s="178" t="s">
        <v>6</v>
      </c>
      <c r="E57" s="178"/>
      <c r="F57" s="178"/>
      <c r="G57" s="178"/>
      <c r="H57" s="181" t="s">
        <v>1</v>
      </c>
      <c r="I57" s="181"/>
      <c r="J57" s="181"/>
      <c r="K57" s="175" t="s">
        <v>10</v>
      </c>
      <c r="L57" s="176"/>
      <c r="M57" s="176"/>
      <c r="P57" s="4"/>
      <c r="Q57" s="4"/>
      <c r="R57" s="4"/>
      <c r="T57">
        <v>2</v>
      </c>
      <c r="U57">
        <v>3</v>
      </c>
    </row>
    <row r="58" spans="2:30" ht="20.100000000000001" customHeight="1" x14ac:dyDescent="0.15">
      <c r="B58" s="179"/>
      <c r="C58" s="180"/>
      <c r="D58" s="19" t="s">
        <v>4</v>
      </c>
      <c r="E58" s="19" t="s">
        <v>3</v>
      </c>
      <c r="F58" s="180" t="s">
        <v>5</v>
      </c>
      <c r="G58" s="180"/>
      <c r="H58" s="182"/>
      <c r="I58" s="182"/>
      <c r="J58" s="182"/>
      <c r="K58" s="175"/>
      <c r="L58" s="176"/>
      <c r="M58" s="176"/>
      <c r="P58" s="5"/>
      <c r="Q58" s="4"/>
      <c r="R58" s="4"/>
      <c r="S58" s="4" t="s">
        <v>35</v>
      </c>
      <c r="T58" s="5" t="s">
        <v>36</v>
      </c>
      <c r="U58" s="5" t="s">
        <v>36</v>
      </c>
      <c r="V58" s="4" t="s">
        <v>35</v>
      </c>
      <c r="W58" s="5" t="s">
        <v>60</v>
      </c>
      <c r="X58" s="5" t="s">
        <v>78</v>
      </c>
      <c r="Y58" s="4" t="s">
        <v>35</v>
      </c>
      <c r="Z58" s="5" t="s">
        <v>36</v>
      </c>
      <c r="AA58" s="4" t="s">
        <v>35</v>
      </c>
      <c r="AB58" s="4" t="s">
        <v>35</v>
      </c>
      <c r="AC58" s="57" t="s">
        <v>36</v>
      </c>
      <c r="AD58" s="56" t="s">
        <v>35</v>
      </c>
    </row>
    <row r="59" spans="2:30" ht="20.100000000000001" customHeight="1" x14ac:dyDescent="0.15">
      <c r="B59" s="187" t="s">
        <v>148</v>
      </c>
      <c r="C59" s="187"/>
      <c r="D59" s="28">
        <f>IF(ISERROR(IF($D$13=$B$70,0,IF($D$16=$B$59,$G$36/$H$16,0)))=TRUE,0,IF($D$13=$B$70,0,IF($D$16=$B$59,$G$36/$H$16,0)))</f>
        <v>0</v>
      </c>
      <c r="E59" s="28">
        <f>IF(ISERROR(IF($D$13=$B$70,0,IF($H$26=$B$59,$G$36/$L$26,0)))=TRUE,0,IF($D$13=$B$70,0,IF($H$26=$B$59,$G$36/$L$26,0)))</f>
        <v>0</v>
      </c>
      <c r="F59" s="188" t="s">
        <v>29</v>
      </c>
      <c r="G59" s="188"/>
      <c r="H59" s="44">
        <v>2.29</v>
      </c>
      <c r="I59" s="144" t="s">
        <v>90</v>
      </c>
      <c r="J59" s="144"/>
      <c r="K59" s="28">
        <f>IF(ISERROR(($D$59-$E$59)*$H$59)=TRUE,0,($D$59-$E$59)*$H$59)</f>
        <v>0</v>
      </c>
      <c r="L59" s="183" t="str">
        <f>"kgCO2/年/"&amp;$G$34</f>
        <v>kgCO2/年/台</v>
      </c>
      <c r="M59" s="184"/>
      <c r="P59" s="5"/>
      <c r="Q59" s="4"/>
      <c r="R59" s="4"/>
      <c r="S59" t="s">
        <v>61</v>
      </c>
      <c r="T59" t="s">
        <v>61</v>
      </c>
      <c r="U59" s="5" t="s">
        <v>71</v>
      </c>
      <c r="V59" t="s">
        <v>61</v>
      </c>
      <c r="W59" s="57" t="s">
        <v>36</v>
      </c>
      <c r="X59" t="str">
        <f t="shared" ref="X59:X75" si="1">"[km/年/"&amp;$G$34&amp;"]"</f>
        <v>[km/年/台]</v>
      </c>
      <c r="Y59" s="4" t="s">
        <v>149</v>
      </c>
      <c r="Z59" s="5" t="s">
        <v>76</v>
      </c>
      <c r="AA59" t="s">
        <v>61</v>
      </c>
      <c r="AB59" t="s">
        <v>61</v>
      </c>
      <c r="AC59" s="57" t="s">
        <v>36</v>
      </c>
      <c r="AD59" s="58" t="s">
        <v>61</v>
      </c>
    </row>
    <row r="60" spans="2:30" ht="20.100000000000001" customHeight="1" x14ac:dyDescent="0.15">
      <c r="B60" s="140" t="s">
        <v>17</v>
      </c>
      <c r="C60" s="140"/>
      <c r="D60" s="29">
        <f>IF(ISERROR(IF($D$13=$B$70,0,IF($D$16=$B$60,$G$36/$H$16,0)))=TRUE,0,IF($D$13=$B$70,0,IF($D$16=$B$60,$G$36/$H$16,0)))</f>
        <v>128.57142857142858</v>
      </c>
      <c r="E60" s="29">
        <f>IF(ISERROR(IF($D$13=$B$70,0,IF($H$26=$B$60,$G$36/$L$26,0)))=TRUE,0,IF($D$13=$B$70,0,IF($H$26=$B$60,$G$36/$L$26,0)))</f>
        <v>0</v>
      </c>
      <c r="F60" s="141" t="s">
        <v>29</v>
      </c>
      <c r="G60" s="141"/>
      <c r="H60" s="45">
        <v>2.62</v>
      </c>
      <c r="I60" s="143" t="s">
        <v>90</v>
      </c>
      <c r="J60" s="143"/>
      <c r="K60" s="29">
        <f>IF(ISERROR(($D$60-$E$60)*$H$60)=TRUE,0,($D$60-$E$60)*$H$60)</f>
        <v>336.85714285714289</v>
      </c>
      <c r="L60" s="185" t="str">
        <f t="shared" ref="L60:L69" si="2">"kgCO2/年/"&amp;$G$34</f>
        <v>kgCO2/年/台</v>
      </c>
      <c r="M60" s="186"/>
      <c r="P60" s="5"/>
      <c r="Q60" s="4"/>
      <c r="R60" s="4"/>
      <c r="S60" s="5" t="s">
        <v>15</v>
      </c>
      <c r="T60" s="4" t="s">
        <v>149</v>
      </c>
      <c r="U60" s="43">
        <f>V41</f>
        <v>15.125421906187579</v>
      </c>
      <c r="V60" s="4" t="s">
        <v>149</v>
      </c>
      <c r="W60" s="5" t="s">
        <v>54</v>
      </c>
      <c r="X60" t="str">
        <f t="shared" si="1"/>
        <v>[km/年/台]</v>
      </c>
      <c r="Y60" s="4" t="s">
        <v>17</v>
      </c>
      <c r="Z60" s="5" t="s">
        <v>76</v>
      </c>
      <c r="AA60" s="4" t="s">
        <v>16</v>
      </c>
      <c r="AB60" s="4" t="s">
        <v>149</v>
      </c>
      <c r="AC60" s="57" t="s">
        <v>76</v>
      </c>
      <c r="AD60" s="56" t="s">
        <v>149</v>
      </c>
    </row>
    <row r="61" spans="2:30" ht="20.100000000000001" customHeight="1" x14ac:dyDescent="0.15">
      <c r="B61" s="140" t="s">
        <v>157</v>
      </c>
      <c r="C61" s="140"/>
      <c r="D61" s="29">
        <f>IF(ISERROR(IF($D$13=$B$70,0,IF($D$16=$B$61,$G$36/$H$16,0)))=TRUE,0,IF($D$13=$B$70,0,IF($D$16=$B$61,$G$36/$H$16,0)))</f>
        <v>0</v>
      </c>
      <c r="E61" s="29">
        <f>IF(ISERROR(IF($D$13=$B$70,0,IF($H$26=$B$61,$G$36/$L$26,0)))=TRUE,0,IF($D$13=$B$70,0,IF($H$26=$B$61,$G$36/$L$26,0)))</f>
        <v>0</v>
      </c>
      <c r="F61" s="141" t="s">
        <v>25</v>
      </c>
      <c r="G61" s="141"/>
      <c r="H61" s="46">
        <v>0.434</v>
      </c>
      <c r="I61" s="143" t="s">
        <v>30</v>
      </c>
      <c r="J61" s="143"/>
      <c r="K61" s="36">
        <f>IF(ISERROR(($D$61-$E$61)*$H$61)=TRUE,0,($D$61-$E$61)*$H$61)</f>
        <v>0</v>
      </c>
      <c r="L61" s="185" t="str">
        <f t="shared" si="2"/>
        <v>kgCO2/年/台</v>
      </c>
      <c r="M61" s="186"/>
      <c r="P61" s="5"/>
      <c r="Q61" s="4"/>
      <c r="R61" s="4"/>
      <c r="S61" s="5" t="s">
        <v>128</v>
      </c>
      <c r="T61" s="4" t="s">
        <v>149</v>
      </c>
      <c r="U61" s="43">
        <f t="shared" ref="U61:U66" si="3">V42</f>
        <v>9.6604182910709664</v>
      </c>
      <c r="V61" s="4" t="s">
        <v>17</v>
      </c>
      <c r="W61" s="5" t="s">
        <v>54</v>
      </c>
      <c r="X61" t="str">
        <f t="shared" si="1"/>
        <v>[km/年/台]</v>
      </c>
      <c r="Y61" s="4" t="s">
        <v>162</v>
      </c>
      <c r="Z61" s="5" t="s">
        <v>77</v>
      </c>
      <c r="AA61" s="4" t="s">
        <v>17</v>
      </c>
      <c r="AB61" s="4" t="s">
        <v>17</v>
      </c>
      <c r="AC61" s="57" t="s">
        <v>76</v>
      </c>
      <c r="AD61" s="56" t="s">
        <v>17</v>
      </c>
    </row>
    <row r="62" spans="2:30" ht="20.100000000000001" customHeight="1" x14ac:dyDescent="0.15">
      <c r="B62" s="140" t="s">
        <v>147</v>
      </c>
      <c r="C62" s="140"/>
      <c r="D62" s="29">
        <f>IF(ISERROR(IF($D$13=$B$70,0,IF($D$16=$B$62,$G$36/$H$16,0)))=TRUE,0,IF($D$13=$B$70,0,IF($D$16=$B$62,$G$36/$H$16,0)))</f>
        <v>0</v>
      </c>
      <c r="E62" s="29">
        <f>IF(ISERROR(IF($D$13=$B$70,0,IF($H$26=$B$62,$G$36/$L$26,0)))=TRUE,0,IF($D$13=$B$70,0,IF($H$26=$B$62,$G$36/$L$26,0)))</f>
        <v>0</v>
      </c>
      <c r="F62" s="141" t="s">
        <v>91</v>
      </c>
      <c r="G62" s="141"/>
      <c r="H62" s="45">
        <v>2.99</v>
      </c>
      <c r="I62" s="142" t="s">
        <v>92</v>
      </c>
      <c r="J62" s="143"/>
      <c r="K62" s="29">
        <f>IF(ISERROR(($D$62-$E$62)*$H$62)=TRUE,0,($D$62-$E$62)*$H$62)</f>
        <v>0</v>
      </c>
      <c r="L62" s="185" t="str">
        <f t="shared" si="2"/>
        <v>kgCO2/年/台</v>
      </c>
      <c r="M62" s="186"/>
      <c r="P62" s="5"/>
      <c r="Q62" s="4"/>
      <c r="R62" s="4"/>
      <c r="S62" s="5" t="s">
        <v>129</v>
      </c>
      <c r="T62" s="4" t="s">
        <v>149</v>
      </c>
      <c r="U62" s="43">
        <f t="shared" si="3"/>
        <v>12.301151265796813</v>
      </c>
      <c r="V62" s="4" t="s">
        <v>17</v>
      </c>
      <c r="W62" s="5" t="s">
        <v>54</v>
      </c>
      <c r="X62" t="str">
        <f t="shared" si="1"/>
        <v>[km/年/台]</v>
      </c>
      <c r="Y62" s="4" t="s">
        <v>162</v>
      </c>
      <c r="Z62" s="5" t="s">
        <v>77</v>
      </c>
      <c r="AA62" s="4" t="s">
        <v>162</v>
      </c>
      <c r="AB62" s="4" t="s">
        <v>162</v>
      </c>
      <c r="AC62" s="57" t="s">
        <v>77</v>
      </c>
      <c r="AD62" s="56" t="s">
        <v>162</v>
      </c>
    </row>
    <row r="63" spans="2:30" ht="20.100000000000001" hidden="1" customHeight="1" x14ac:dyDescent="0.15">
      <c r="B63" s="140" t="s">
        <v>93</v>
      </c>
      <c r="C63" s="140"/>
      <c r="D63" s="29">
        <f>IF(ISERROR(IF($D$13=$B$70,0,IF($D$16=$B$63,$G$36/$H$16,0)))=TRUE,0,IF($D$13=$B$70,0,IF($D$16=$B$63,$G$36/$H$16,0)))</f>
        <v>0</v>
      </c>
      <c r="E63" s="29">
        <f>IF(ISERROR(IF($D$13=$B$70,0,IF($H$26=$B$63,$G$36/$L$26,0)))=TRUE,0,IF($D$13=$B$70,0,IF($H$26=$B$63,$G$36/$L$26,0)))</f>
        <v>0</v>
      </c>
      <c r="F63" s="141" t="s">
        <v>38</v>
      </c>
      <c r="G63" s="141"/>
      <c r="H63" s="45">
        <v>1.67</v>
      </c>
      <c r="I63" s="142" t="s">
        <v>89</v>
      </c>
      <c r="J63" s="143"/>
      <c r="K63" s="29">
        <f>IF(ISERROR(($D$63-$E$63)*$H$63)=TRUE,0,($D$63-$E$63)*$H$63)</f>
        <v>0</v>
      </c>
      <c r="L63" s="185" t="str">
        <f t="shared" si="2"/>
        <v>kgCO2/年/台</v>
      </c>
      <c r="M63" s="186"/>
      <c r="P63" s="5"/>
      <c r="Q63" s="4"/>
      <c r="R63" s="4"/>
      <c r="S63" s="5" t="s">
        <v>18</v>
      </c>
      <c r="T63" s="4" t="s">
        <v>17</v>
      </c>
      <c r="U63" s="43">
        <f t="shared" si="3"/>
        <v>3.1155835292762837</v>
      </c>
      <c r="V63" s="4" t="s">
        <v>162</v>
      </c>
      <c r="W63" s="5" t="s">
        <v>57</v>
      </c>
      <c r="X63" t="str">
        <f t="shared" si="1"/>
        <v>[km/年/台]</v>
      </c>
      <c r="Y63" s="4" t="s">
        <v>116</v>
      </c>
      <c r="Z63" s="5" t="s">
        <v>117</v>
      </c>
      <c r="AA63" s="4" t="s">
        <v>94</v>
      </c>
      <c r="AB63" s="4" t="s">
        <v>147</v>
      </c>
      <c r="AC63" s="57" t="s">
        <v>117</v>
      </c>
      <c r="AD63" s="56" t="s">
        <v>147</v>
      </c>
    </row>
    <row r="64" spans="2:30" ht="20.100000000000001" hidden="1" customHeight="1" x14ac:dyDescent="0.15">
      <c r="B64" s="140" t="s">
        <v>20</v>
      </c>
      <c r="C64" s="140"/>
      <c r="D64" s="29">
        <f>IF(ISERROR(IF($D$13=$B$70,0,IF($D$16=$B$64,$G$36/$H$16,0)))=TRUE,0,IF($D$13=$B$70,0,IF($D$16=$B$64,$G$36/$H$16,0)))</f>
        <v>0</v>
      </c>
      <c r="E64" s="29">
        <f>IF(ISERROR(IF($D$13=$B$70,0,IF($H$26=$B$64,$G$36/$L$26,0)))=TRUE,0,IF($D$13=$B$70,0,IF($H$26=$B$64,$G$36/$L$26,0)))</f>
        <v>0</v>
      </c>
      <c r="F64" s="141" t="s">
        <v>27</v>
      </c>
      <c r="G64" s="141"/>
      <c r="H64" s="45">
        <v>2.23</v>
      </c>
      <c r="I64" s="142" t="s">
        <v>32</v>
      </c>
      <c r="J64" s="143"/>
      <c r="K64" s="29">
        <f>IF(ISERROR(($D$64-$E$64)*$H$64)=TRUE,0,($D$64-$E$64)*$H$64)</f>
        <v>0</v>
      </c>
      <c r="L64" s="185" t="str">
        <f t="shared" si="2"/>
        <v>kgCO2/年/台</v>
      </c>
      <c r="M64" s="186"/>
      <c r="P64" s="5"/>
      <c r="Q64" s="4"/>
      <c r="R64" s="4"/>
      <c r="S64" s="5" t="s">
        <v>19</v>
      </c>
      <c r="T64" s="4" t="s">
        <v>49</v>
      </c>
      <c r="U64" s="43">
        <f t="shared" si="3"/>
        <v>11.54441967406671</v>
      </c>
      <c r="V64" s="4" t="s">
        <v>94</v>
      </c>
      <c r="W64" s="5" t="s">
        <v>58</v>
      </c>
      <c r="X64" t="str">
        <f t="shared" si="1"/>
        <v>[km/年/台]</v>
      </c>
      <c r="AA64" s="4" t="s">
        <v>93</v>
      </c>
      <c r="AB64" s="4" t="s">
        <v>22</v>
      </c>
      <c r="AC64" s="57" t="s">
        <v>173</v>
      </c>
      <c r="AD64" s="56" t="s">
        <v>22</v>
      </c>
    </row>
    <row r="65" spans="2:30" ht="20.100000000000001" customHeight="1" thickBot="1" x14ac:dyDescent="0.2">
      <c r="B65" s="140" t="s">
        <v>22</v>
      </c>
      <c r="C65" s="140"/>
      <c r="D65" s="29">
        <f>IF(ISERROR(IF($D$13=$B$70,0,IF($D$16=$B$65,$G$36/$H$16,0)))=TRUE,0,IF($D$13=$B$70,0,IF($D$16=$B$65,$G$36/$H$16,0)))</f>
        <v>0</v>
      </c>
      <c r="E65" s="29">
        <f>IF(ISERROR(IF($D$13=$B$70,0,IF($H$26=$B$65,$G$36/$L$26,0)))=TRUE,0,IF($D$13=$B$70,0,IF($H$26=$B$65,$G$36/$L$26,0)))</f>
        <v>0</v>
      </c>
      <c r="F65" s="141" t="s">
        <v>26</v>
      </c>
      <c r="G65" s="141"/>
      <c r="H65" s="47">
        <v>2.79</v>
      </c>
      <c r="I65" s="142" t="s">
        <v>31</v>
      </c>
      <c r="J65" s="143"/>
      <c r="K65" s="29">
        <f>IF(ISERROR(($D$65-$E$65)*$H$65)=TRUE,0,($D$65-$E$65)*$H$65)</f>
        <v>0</v>
      </c>
      <c r="L65" s="185" t="str">
        <f t="shared" si="2"/>
        <v>kgCO2/年/台</v>
      </c>
      <c r="M65" s="186"/>
      <c r="P65" s="5"/>
      <c r="Q65" s="4"/>
      <c r="R65" s="4"/>
      <c r="S65" s="5" t="s">
        <v>21</v>
      </c>
      <c r="T65" s="4" t="s">
        <v>17</v>
      </c>
      <c r="U65" s="43">
        <f t="shared" si="3"/>
        <v>8.125593547487469</v>
      </c>
      <c r="V65" s="4" t="s">
        <v>147</v>
      </c>
      <c r="W65" s="5" t="s">
        <v>58</v>
      </c>
      <c r="X65" t="str">
        <f t="shared" si="1"/>
        <v>[km/年/台]</v>
      </c>
      <c r="AA65" s="4" t="s">
        <v>20</v>
      </c>
      <c r="AB65" s="4" t="s">
        <v>24</v>
      </c>
      <c r="AC65" s="57" t="s">
        <v>117</v>
      </c>
      <c r="AD65" s="56" t="s">
        <v>24</v>
      </c>
    </row>
    <row r="66" spans="2:30" ht="20.100000000000001" customHeight="1" thickBot="1" x14ac:dyDescent="0.2">
      <c r="B66" s="140" t="s">
        <v>24</v>
      </c>
      <c r="C66" s="140"/>
      <c r="D66" s="30">
        <f>IF(ISERROR(IF($D$13=$B$70,0,IF($D$16=$B$66,$G$36/$H$16,0)))=TRUE,0,IF($D$13=$B$70,0,IF($D$16=$B$66,$G$36/$H$16,0)))</f>
        <v>0</v>
      </c>
      <c r="E66" s="30">
        <f>IF(ISERROR(IF($D$13=$B$70,0,IF($H$26=$B$66,$G$36/$L$26,0)))=TRUE,0,IF($D$13=$B$70,0,IF($H$26=$B$66,$G$36/$L$26,0)))</f>
        <v>0</v>
      </c>
      <c r="F66" s="141" t="s">
        <v>26</v>
      </c>
      <c r="G66" s="217"/>
      <c r="H66" s="39">
        <v>0</v>
      </c>
      <c r="I66" s="142" t="s">
        <v>31</v>
      </c>
      <c r="J66" s="143"/>
      <c r="K66" s="29">
        <f>IF(ISERROR(($D$66-$E$66)*$H$66)=TRUE,0,($D$66-$E$66)*$H$66)</f>
        <v>0</v>
      </c>
      <c r="L66" s="185" t="str">
        <f t="shared" si="2"/>
        <v>kgCO2/年/台</v>
      </c>
      <c r="M66" s="186"/>
      <c r="P66" s="5"/>
      <c r="Q66" s="4"/>
      <c r="R66" s="4"/>
      <c r="S66" s="5" t="s">
        <v>23</v>
      </c>
      <c r="T66" s="4" t="s">
        <v>17</v>
      </c>
      <c r="U66" s="43">
        <f t="shared" si="3"/>
        <v>3.7914753171365274</v>
      </c>
      <c r="V66" s="4" t="s">
        <v>20</v>
      </c>
      <c r="W66" s="5" t="s">
        <v>54</v>
      </c>
      <c r="X66" t="str">
        <f t="shared" si="1"/>
        <v>[km/年/台]</v>
      </c>
      <c r="AA66" s="4" t="s">
        <v>22</v>
      </c>
      <c r="AB66" s="4" t="s">
        <v>41</v>
      </c>
      <c r="AC66" s="57" t="s">
        <v>76</v>
      </c>
      <c r="AD66" s="56" t="s">
        <v>41</v>
      </c>
    </row>
    <row r="67" spans="2:30" ht="20.100000000000001" customHeight="1" x14ac:dyDescent="0.15">
      <c r="B67" s="192" t="s">
        <v>41</v>
      </c>
      <c r="C67" s="192"/>
      <c r="D67" s="30">
        <f>IF(ISERROR(IF($D$13=$B$70,0,IF($D$16=$B$67,$G$36/$H$16,0)))=TRUE,0,IF($D$13=$B$70,0,IF($D$16=$B$67,$G$36/$H$16,0)))</f>
        <v>0</v>
      </c>
      <c r="E67" s="30">
        <f>IF(ISERROR(IF($D$13=$B$70,0,IF($H$26=$B$67,$G$36/$L$26,0)))=TRUE,0,IF($D$13=$B$70,0,IF($H$26=$B$67,$G$36/$L$26,0)))</f>
        <v>0</v>
      </c>
      <c r="F67" s="141" t="s">
        <v>38</v>
      </c>
      <c r="G67" s="141"/>
      <c r="H67" s="48">
        <v>2.48</v>
      </c>
      <c r="I67" s="143" t="s">
        <v>90</v>
      </c>
      <c r="J67" s="143"/>
      <c r="K67" s="29">
        <f>IF(ISERROR(($D$67-$E$67)*$H$67)=TRUE,0,($D$67-$E$67)*$H$67)</f>
        <v>0</v>
      </c>
      <c r="L67" s="185" t="str">
        <f t="shared" si="2"/>
        <v>kgCO2/年/台</v>
      </c>
      <c r="M67" s="186"/>
      <c r="P67" s="5"/>
      <c r="Q67" s="4"/>
      <c r="R67" s="4"/>
      <c r="S67" s="5" t="s">
        <v>66</v>
      </c>
      <c r="T67" s="4" t="s">
        <v>70</v>
      </c>
      <c r="U67" s="5" t="s">
        <v>36</v>
      </c>
      <c r="V67" s="4" t="s">
        <v>22</v>
      </c>
      <c r="W67" s="5" t="s">
        <v>59</v>
      </c>
      <c r="X67" t="str">
        <f t="shared" si="1"/>
        <v>[km/年/台]</v>
      </c>
      <c r="AA67" s="4" t="s">
        <v>24</v>
      </c>
      <c r="AB67" s="4" t="s">
        <v>40</v>
      </c>
      <c r="AC67" s="57" t="s">
        <v>76</v>
      </c>
      <c r="AD67" s="56" t="s">
        <v>40</v>
      </c>
    </row>
    <row r="68" spans="2:30" ht="20.100000000000001" customHeight="1" x14ac:dyDescent="0.15">
      <c r="B68" s="192" t="s">
        <v>40</v>
      </c>
      <c r="C68" s="192"/>
      <c r="D68" s="30">
        <f>IF(ISERROR(IF($D$13=$B$70,0,IF($D$16=$B$68,$G$36/$H$16,0)))=TRUE,0,IF($D$13=$B$70,0,IF($D$16=$B$68,$G$36/$H$16,0)))</f>
        <v>0</v>
      </c>
      <c r="E68" s="30">
        <f>IF(ISERROR(IF($D$13=$B$70,0,IF($H$26=$B$68,$G$36/$L$26,0)))=TRUE,0,IF($D$13=$B$70,0,IF($H$26=$B$68,$G$36/$L$26,0)))</f>
        <v>0</v>
      </c>
      <c r="F68" s="141" t="s">
        <v>38</v>
      </c>
      <c r="G68" s="141"/>
      <c r="H68" s="47">
        <v>2.75</v>
      </c>
      <c r="I68" s="143" t="s">
        <v>90</v>
      </c>
      <c r="J68" s="143"/>
      <c r="K68" s="29">
        <f>IF(ISERROR(($D$68-$E$68)*$H$68)=TRUE,0,($D$68-$E$68)*$H$68)</f>
        <v>0</v>
      </c>
      <c r="L68" s="185" t="str">
        <f t="shared" si="2"/>
        <v>kgCO2/年/台</v>
      </c>
      <c r="M68" s="186"/>
      <c r="P68" s="5"/>
      <c r="Q68" s="4"/>
      <c r="R68" s="4"/>
      <c r="S68" s="5" t="s">
        <v>47</v>
      </c>
      <c r="T68" s="4" t="s">
        <v>17</v>
      </c>
      <c r="U68" s="5" t="s">
        <v>36</v>
      </c>
      <c r="V68" s="4" t="s">
        <v>24</v>
      </c>
      <c r="W68" s="5" t="s">
        <v>58</v>
      </c>
      <c r="X68" t="str">
        <f>"[h/年/"&amp;$G$34&amp;"]"</f>
        <v>[h/年/台]</v>
      </c>
      <c r="AA68" s="4" t="s">
        <v>41</v>
      </c>
      <c r="AB68" s="4" t="s">
        <v>39</v>
      </c>
      <c r="AC68" s="57" t="s">
        <v>76</v>
      </c>
      <c r="AD68" s="56" t="s">
        <v>39</v>
      </c>
    </row>
    <row r="69" spans="2:30" ht="20.100000000000001" customHeight="1" x14ac:dyDescent="0.15">
      <c r="B69" s="192" t="s">
        <v>39</v>
      </c>
      <c r="C69" s="192"/>
      <c r="D69" s="29">
        <f>IF(ISERROR(IF($D$13=$B$70,0,IF($D$16=$B$69,$G$36/$H$16,0)))=TRUE,0,IF($D$13=$B$70,0,IF($D$16=$B$69,$G$36/$H$16,0)))</f>
        <v>0</v>
      </c>
      <c r="E69" s="29">
        <f>IF(ISERROR(IF($D$13=$B$70,0,IF($H$26=$B$69,$G$36/$L$26,0)))=TRUE,0,IF($D$13=$B$70,0,IF($H$26=$B$69,$G$36/$L$26,0)))</f>
        <v>0</v>
      </c>
      <c r="F69" s="141" t="s">
        <v>38</v>
      </c>
      <c r="G69" s="141"/>
      <c r="H69" s="47">
        <v>3.1</v>
      </c>
      <c r="I69" s="143" t="s">
        <v>90</v>
      </c>
      <c r="J69" s="143"/>
      <c r="K69" s="29">
        <f>IF(ISERROR(($D$69-$E$69)*$H$69)=TRUE,0,($D$69-$E$69)*$H$69)</f>
        <v>0</v>
      </c>
      <c r="L69" s="185" t="str">
        <f t="shared" si="2"/>
        <v>kgCO2/年/台</v>
      </c>
      <c r="M69" s="186"/>
      <c r="S69" s="5" t="s">
        <v>64</v>
      </c>
      <c r="T69" s="4" t="s">
        <v>17</v>
      </c>
      <c r="U69" s="5" t="s">
        <v>36</v>
      </c>
      <c r="V69" s="4" t="s">
        <v>41</v>
      </c>
      <c r="W69" s="5" t="s">
        <v>54</v>
      </c>
      <c r="X69" t="str">
        <f>"[h/年/"&amp;$G$34&amp;"]"</f>
        <v>[h/年/台]</v>
      </c>
      <c r="AA69" s="4" t="s">
        <v>40</v>
      </c>
      <c r="AB69" s="56" t="s">
        <v>52</v>
      </c>
      <c r="AC69" s="57" t="s">
        <v>76</v>
      </c>
      <c r="AD69" s="56" t="s">
        <v>62</v>
      </c>
    </row>
    <row r="70" spans="2:30" ht="20.100000000000001" customHeight="1" thickBot="1" x14ac:dyDescent="0.2">
      <c r="B70" s="192" t="s">
        <v>63</v>
      </c>
      <c r="C70" s="192"/>
      <c r="D70" s="31">
        <f>IF(ISERROR(IF($D$13=$B$70,$D$34*$H$16,0))=TRUE,0,IF($D$13=$B$70,$D$34*$H$16,0))</f>
        <v>0</v>
      </c>
      <c r="E70" s="31">
        <f>IF(ISERROR(IF($D$13=$B$70,$D$34*$L$26,0))=TRUE,0,IF($D$13=$B$70,$D$34*$L$26,0))</f>
        <v>0</v>
      </c>
      <c r="F70" s="141" t="s">
        <v>67</v>
      </c>
      <c r="G70" s="141"/>
      <c r="H70" s="35">
        <v>1</v>
      </c>
      <c r="I70" s="192" t="s">
        <v>68</v>
      </c>
      <c r="J70" s="192"/>
      <c r="K70" s="37">
        <f>IF(ISERROR(($D$70-$E$70)*$H$70)=TRUE,0,($D$70-$E$70)*$H$70)</f>
        <v>0</v>
      </c>
      <c r="L70" s="185" t="s">
        <v>67</v>
      </c>
      <c r="M70" s="186"/>
      <c r="S70" s="5" t="s">
        <v>65</v>
      </c>
      <c r="T70" t="s">
        <v>70</v>
      </c>
      <c r="U70" s="5" t="s">
        <v>36</v>
      </c>
      <c r="V70" s="4" t="s">
        <v>40</v>
      </c>
      <c r="W70" s="5" t="s">
        <v>54</v>
      </c>
      <c r="X70" t="str">
        <f>"[h/年/"&amp;$G$34&amp;"]"</f>
        <v>[h/年/台]</v>
      </c>
      <c r="AA70" s="4" t="s">
        <v>39</v>
      </c>
      <c r="AB70" s="56" t="s">
        <v>53</v>
      </c>
      <c r="AC70" s="57" t="s">
        <v>76</v>
      </c>
    </row>
    <row r="71" spans="2:30" ht="20.100000000000001" customHeight="1" x14ac:dyDescent="0.15">
      <c r="B71" s="196" t="s">
        <v>52</v>
      </c>
      <c r="C71" s="197"/>
      <c r="D71" s="32">
        <f>IF(ISERROR(IF($D$13=$B$70,0,IF($D$16=$B$71,$G$36/$H$16,0)))=TRUE,0,IF($D$13=$B$70,0,IF($D$16=$B$71,$G$36/$H$16,0)))</f>
        <v>0</v>
      </c>
      <c r="E71" s="32">
        <f>IF(ISERROR(IF($D$13=$B$70,0,IF($H$26=$B$71,$G$36/$L$26,0)))=TRUE,0,IF($D$13=$B$70,0,IF($H$26=$B$71,$G$36/$L$26,0)))</f>
        <v>0</v>
      </c>
      <c r="F71" s="198" t="s">
        <v>38</v>
      </c>
      <c r="G71" s="198"/>
      <c r="H71" s="49">
        <f>H59*0.982</f>
        <v>2.24878</v>
      </c>
      <c r="I71" s="142" t="s">
        <v>90</v>
      </c>
      <c r="J71" s="143"/>
      <c r="K71" s="29">
        <f>IF(ISERROR(($D$71-$E$71)*$H$71)=TRUE,0,($D$71-$E$71)*$H$71)</f>
        <v>0</v>
      </c>
      <c r="L71" s="185" t="str">
        <f>"kgCO2/年/"&amp;$G$34</f>
        <v>kgCO2/年/台</v>
      </c>
      <c r="M71" s="186"/>
      <c r="O71" s="2"/>
      <c r="S71" s="5" t="s">
        <v>45</v>
      </c>
      <c r="T71" s="4" t="s">
        <v>44</v>
      </c>
      <c r="U71" s="5" t="s">
        <v>36</v>
      </c>
      <c r="V71" s="4" t="s">
        <v>39</v>
      </c>
      <c r="W71" s="5" t="s">
        <v>54</v>
      </c>
      <c r="X71" t="str">
        <f t="shared" si="1"/>
        <v>[km/年/台]</v>
      </c>
      <c r="AA71" s="4" t="s">
        <v>62</v>
      </c>
      <c r="AB71" s="4" t="s">
        <v>62</v>
      </c>
      <c r="AC71" s="57" t="s">
        <v>36</v>
      </c>
    </row>
    <row r="72" spans="2:30" ht="20.100000000000001" customHeight="1" thickBot="1" x14ac:dyDescent="0.2">
      <c r="B72" s="196" t="s">
        <v>53</v>
      </c>
      <c r="C72" s="197"/>
      <c r="D72" s="33">
        <f>IF(ISERROR(IF($D$13=$B$70,0,IF($D$16=$B$72,$G$36/$H$16,0)))=TRUE,0,IF($D$13=$B$70,0,IF($D$16=$B$72,$G$36/$H$16,0)))</f>
        <v>0</v>
      </c>
      <c r="E72" s="33">
        <f>IF(ISERROR(IF($D$13=$B$70,0,IF($H$26=$B$72,$G$36/$L$26,0)))=TRUE,0,IF($D$13=$B$70,0,IF($H$26=$B$72,$G$36/$L$26,0)))</f>
        <v>0</v>
      </c>
      <c r="F72" s="189" t="s">
        <v>29</v>
      </c>
      <c r="G72" s="189"/>
      <c r="H72" s="50">
        <f>H60*0.97</f>
        <v>2.5413999999999999</v>
      </c>
      <c r="I72" s="190" t="s">
        <v>90</v>
      </c>
      <c r="J72" s="191"/>
      <c r="K72" s="29">
        <f>IF(ISERROR(($D$72-$E$72)*$H$72)=TRUE,0,($D$72-$E$72)*$H$72)</f>
        <v>0</v>
      </c>
      <c r="L72" s="185" t="str">
        <f>"kgCO2/年/"&amp;$G$34</f>
        <v>kgCO2/年/台</v>
      </c>
      <c r="M72" s="186"/>
      <c r="O72" s="2"/>
      <c r="S72" s="5" t="s">
        <v>43</v>
      </c>
      <c r="T72" s="4" t="s">
        <v>157</v>
      </c>
      <c r="U72" s="5" t="s">
        <v>36</v>
      </c>
      <c r="V72" s="56" t="s">
        <v>52</v>
      </c>
      <c r="W72" s="57" t="s">
        <v>54</v>
      </c>
      <c r="X72" s="58" t="str">
        <f t="shared" si="1"/>
        <v>[km/年/台]</v>
      </c>
    </row>
    <row r="73" spans="2:30" ht="20.100000000000001" customHeight="1" thickBot="1" x14ac:dyDescent="0.2">
      <c r="B73" s="185" t="s">
        <v>62</v>
      </c>
      <c r="C73" s="222"/>
      <c r="D73" s="34">
        <v>0</v>
      </c>
      <c r="E73" s="34">
        <v>0</v>
      </c>
      <c r="F73" s="223" t="s">
        <v>28</v>
      </c>
      <c r="G73" s="224"/>
      <c r="H73" s="40">
        <v>0</v>
      </c>
      <c r="I73" s="225" t="s">
        <v>2</v>
      </c>
      <c r="J73" s="226"/>
      <c r="K73" s="38">
        <f>IF(ISERROR(($D$73-$E$73)*$H$73)=TRUE,0,($D$73-$E$73)*$H$73)</f>
        <v>0</v>
      </c>
      <c r="L73" s="185" t="str">
        <f>"kgCO2/年/"&amp;$G$34</f>
        <v>kgCO2/年/台</v>
      </c>
      <c r="M73" s="186"/>
      <c r="S73" s="5" t="s">
        <v>69</v>
      </c>
      <c r="T73" s="5" t="s">
        <v>36</v>
      </c>
      <c r="U73" s="5" t="s">
        <v>36</v>
      </c>
      <c r="V73" s="56" t="s">
        <v>53</v>
      </c>
      <c r="W73" s="57" t="s">
        <v>54</v>
      </c>
      <c r="X73" s="58" t="str">
        <f t="shared" si="1"/>
        <v>[km/年/台]</v>
      </c>
    </row>
    <row r="74" spans="2:30" ht="20.100000000000001" customHeight="1" x14ac:dyDescent="0.15">
      <c r="B74" s="215" t="str">
        <f>"削減原単位[kgCO2/年/"&amp;G34&amp;"]"</f>
        <v>削減原単位[kgCO2/年/台]</v>
      </c>
      <c r="C74" s="215"/>
      <c r="D74" s="216"/>
      <c r="E74" s="216"/>
      <c r="F74" s="216"/>
      <c r="G74" s="216"/>
      <c r="H74" s="216"/>
      <c r="I74" s="216"/>
      <c r="J74" s="216"/>
      <c r="K74" s="29">
        <f>SUM($K$59:$K$73)</f>
        <v>336.85714285714289</v>
      </c>
      <c r="L74" s="185" t="str">
        <f>"kgCO2/年/"&amp;$G$34</f>
        <v>kgCO2/年/台</v>
      </c>
      <c r="M74" s="186"/>
      <c r="V74" s="4" t="s">
        <v>69</v>
      </c>
      <c r="W74" s="5" t="s">
        <v>68</v>
      </c>
      <c r="X74" t="str">
        <f t="shared" si="1"/>
        <v>[km/年/台]</v>
      </c>
    </row>
    <row r="75" spans="2:30" ht="21.6" customHeight="1" x14ac:dyDescent="0.15">
      <c r="B75" s="8"/>
      <c r="C75" s="8"/>
      <c r="D75" s="8"/>
      <c r="E75" s="8"/>
      <c r="F75" s="8"/>
      <c r="G75" s="8"/>
      <c r="H75" s="8"/>
      <c r="I75" s="8"/>
      <c r="J75" s="8"/>
      <c r="K75" s="8"/>
      <c r="L75" s="8"/>
      <c r="M75" s="8"/>
      <c r="X75" t="str">
        <f t="shared" si="1"/>
        <v>[km/年/台]</v>
      </c>
    </row>
    <row r="76" spans="2:30" ht="20.100000000000001" customHeight="1" x14ac:dyDescent="0.15">
      <c r="B76" s="129" t="s">
        <v>172</v>
      </c>
      <c r="C76" s="130"/>
      <c r="D76" s="130"/>
      <c r="E76" s="130"/>
      <c r="F76" s="130"/>
      <c r="G76" s="130"/>
      <c r="H76" s="130"/>
      <c r="I76" s="130"/>
      <c r="J76" s="130"/>
      <c r="K76" s="130"/>
      <c r="L76" s="130"/>
      <c r="M76" s="131"/>
    </row>
    <row r="77" spans="2:30" ht="20.100000000000001" customHeight="1" x14ac:dyDescent="0.15">
      <c r="B77" s="132"/>
      <c r="C77" s="133"/>
      <c r="D77" s="133"/>
      <c r="E77" s="133"/>
      <c r="F77" s="133"/>
      <c r="G77" s="133"/>
      <c r="H77" s="133"/>
      <c r="I77" s="133"/>
      <c r="J77" s="133"/>
      <c r="K77" s="133"/>
      <c r="L77" s="133"/>
      <c r="M77" s="134"/>
    </row>
    <row r="78" spans="2:30" ht="3" customHeight="1" thickBot="1" x14ac:dyDescent="0.2">
      <c r="B78" s="8"/>
      <c r="C78" s="8"/>
      <c r="D78" s="8"/>
      <c r="E78" s="8"/>
      <c r="F78" s="8"/>
      <c r="G78" s="8"/>
      <c r="H78" s="8"/>
      <c r="I78" s="8"/>
      <c r="J78" s="8"/>
      <c r="K78" s="8"/>
      <c r="L78" s="8"/>
      <c r="M78" s="8"/>
    </row>
    <row r="79" spans="2:30" ht="19.5" customHeight="1" x14ac:dyDescent="0.15">
      <c r="B79" s="199" t="s">
        <v>163</v>
      </c>
      <c r="C79" s="200"/>
      <c r="D79" s="203" t="s">
        <v>187</v>
      </c>
      <c r="E79" s="204"/>
      <c r="F79" s="204"/>
      <c r="G79" s="204"/>
      <c r="H79" s="204"/>
      <c r="I79" s="205"/>
      <c r="J79" s="1"/>
      <c r="K79" s="209" t="s">
        <v>171</v>
      </c>
      <c r="L79" s="210"/>
      <c r="M79" s="211"/>
    </row>
    <row r="80" spans="2:30" ht="19.5" customHeight="1" thickBot="1" x14ac:dyDescent="0.2">
      <c r="B80" s="201"/>
      <c r="C80" s="202"/>
      <c r="D80" s="206"/>
      <c r="E80" s="207"/>
      <c r="F80" s="207"/>
      <c r="G80" s="207"/>
      <c r="H80" s="207"/>
      <c r="I80" s="208"/>
      <c r="J80" s="1"/>
      <c r="K80" s="212"/>
      <c r="L80" s="213"/>
      <c r="M80" s="214"/>
    </row>
    <row r="81" spans="2:13" ht="3" customHeight="1" x14ac:dyDescent="0.15">
      <c r="B81" s="8"/>
      <c r="C81" s="8"/>
      <c r="D81" s="8"/>
      <c r="E81" s="8"/>
      <c r="F81" s="8"/>
      <c r="G81" s="8"/>
      <c r="H81" s="8"/>
      <c r="I81" s="8"/>
      <c r="J81" s="8"/>
      <c r="K81" s="8"/>
      <c r="L81" s="8"/>
      <c r="M81" s="8"/>
    </row>
    <row r="82" spans="2:13" x14ac:dyDescent="0.15">
      <c r="B82" s="128" t="s">
        <v>13</v>
      </c>
      <c r="C82" s="128"/>
      <c r="D82" s="128"/>
      <c r="E82" s="128"/>
      <c r="F82" s="128"/>
      <c r="G82" s="128"/>
      <c r="H82" s="128"/>
      <c r="I82" s="128"/>
      <c r="J82" s="128"/>
      <c r="K82" s="128"/>
      <c r="L82" s="128"/>
      <c r="M82" s="128"/>
    </row>
    <row r="83" spans="2:13" ht="4.3499999999999996" customHeight="1" x14ac:dyDescent="0.15">
      <c r="B83" s="8"/>
      <c r="C83" s="8"/>
      <c r="D83" s="8"/>
      <c r="E83" s="8"/>
      <c r="F83" s="8"/>
      <c r="G83" s="8"/>
      <c r="H83" s="8"/>
      <c r="I83" s="8"/>
      <c r="J83" s="8"/>
      <c r="K83" s="8"/>
      <c r="L83" s="8"/>
      <c r="M83" s="8"/>
    </row>
    <row r="84" spans="2:13" ht="39.6" customHeight="1" x14ac:dyDescent="0.15">
      <c r="B84" s="193" t="s">
        <v>12</v>
      </c>
      <c r="C84" s="194"/>
      <c r="D84" s="221">
        <f>IF(ISERROR(IF($D$13="モーダルシフト",$K$74,$D$34*$K$74))=TRUE,0,IF($D$13="モーダルシフト",$K$74,$D$34*$K$74))</f>
        <v>336.85714285714289</v>
      </c>
      <c r="E84" s="221"/>
      <c r="F84" s="18" t="s">
        <v>102</v>
      </c>
      <c r="G84" s="219" t="s">
        <v>86</v>
      </c>
      <c r="H84" s="220"/>
      <c r="I84" s="193" t="s">
        <v>12</v>
      </c>
      <c r="J84" s="194"/>
      <c r="K84" s="218">
        <f>IF(ISERROR($D$84/1000)=TRUE,0,$D$84/1000)</f>
        <v>0.33685714285714291</v>
      </c>
      <c r="L84" s="218"/>
      <c r="M84" s="18" t="s">
        <v>101</v>
      </c>
    </row>
    <row r="85" spans="2:13" ht="7.35" customHeight="1" x14ac:dyDescent="0.15">
      <c r="B85" s="13"/>
      <c r="C85" s="13"/>
      <c r="D85" s="13"/>
      <c r="E85" s="13"/>
      <c r="F85" s="13"/>
      <c r="G85" s="13"/>
      <c r="H85" s="13"/>
      <c r="I85" s="13"/>
      <c r="J85" s="13"/>
      <c r="K85" s="13"/>
      <c r="L85" s="13"/>
      <c r="M85" s="13"/>
    </row>
    <row r="86" spans="2:13" ht="39.6" customHeight="1" x14ac:dyDescent="0.15">
      <c r="B86" s="193" t="s">
        <v>103</v>
      </c>
      <c r="C86" s="194"/>
      <c r="D86" s="221">
        <f>IF(ISERROR($D$84*$D$40)=TRUE,0,$D$84*$D$40)</f>
        <v>2021.1428571428573</v>
      </c>
      <c r="E86" s="221"/>
      <c r="F86" s="18" t="s">
        <v>87</v>
      </c>
      <c r="G86" s="219" t="s">
        <v>86</v>
      </c>
      <c r="H86" s="220"/>
      <c r="I86" s="193" t="s">
        <v>103</v>
      </c>
      <c r="J86" s="194"/>
      <c r="K86" s="218">
        <f>IF(ISERROR($D$86/1000)=TRUE,0,$D$86/1000)</f>
        <v>2.0211428571428574</v>
      </c>
      <c r="L86" s="218"/>
      <c r="M86" s="18" t="s">
        <v>37</v>
      </c>
    </row>
    <row r="87" spans="2:13" ht="10.35" customHeight="1" x14ac:dyDescent="0.15">
      <c r="B87" s="8"/>
      <c r="C87" s="8"/>
      <c r="D87" s="8"/>
      <c r="E87" s="8"/>
      <c r="F87" s="8"/>
      <c r="G87" s="8"/>
      <c r="H87" s="8"/>
      <c r="I87" s="8"/>
      <c r="J87" s="8"/>
      <c r="K87" s="8"/>
      <c r="L87" s="8"/>
      <c r="M87" s="8"/>
    </row>
    <row r="88" spans="2:13" ht="20.100000000000001" customHeight="1" x14ac:dyDescent="0.15">
      <c r="B88" s="128" t="s">
        <v>95</v>
      </c>
      <c r="C88" s="128"/>
      <c r="D88" s="128"/>
      <c r="E88" s="128"/>
      <c r="F88" s="128"/>
      <c r="G88" s="128"/>
      <c r="H88" s="128"/>
      <c r="I88" s="128"/>
      <c r="J88" s="128"/>
      <c r="K88" s="128"/>
      <c r="L88" s="128"/>
      <c r="M88" s="128"/>
    </row>
    <row r="89" spans="2:13" ht="4.3499999999999996" customHeight="1" x14ac:dyDescent="0.15">
      <c r="B89" s="17"/>
      <c r="C89" s="17"/>
      <c r="D89" s="17"/>
      <c r="E89" s="17"/>
      <c r="F89" s="17"/>
      <c r="G89" s="17"/>
      <c r="H89" s="17"/>
      <c r="I89" s="17"/>
      <c r="J89" s="17"/>
      <c r="K89" s="17"/>
      <c r="L89" s="17"/>
      <c r="M89" s="17"/>
    </row>
    <row r="90" spans="2:13" ht="20.100000000000001" customHeight="1" x14ac:dyDescent="0.15">
      <c r="B90" s="195" t="s">
        <v>96</v>
      </c>
      <c r="C90" s="59"/>
      <c r="D90" s="59"/>
      <c r="E90" s="185" t="str">
        <f>L16</f>
        <v>カタログ値</v>
      </c>
      <c r="F90" s="186"/>
      <c r="H90" s="176" t="s">
        <v>11</v>
      </c>
      <c r="I90" s="176"/>
      <c r="J90" s="176"/>
      <c r="K90" s="41" t="str">
        <f>IF(D40="記入してください","-",D40&amp;"年")</f>
        <v>6年</v>
      </c>
      <c r="L90" s="227" t="str">
        <f>H40</f>
        <v>法定耐用年数を記入</v>
      </c>
      <c r="M90" s="228"/>
    </row>
    <row r="91" spans="2:13" ht="20.100000000000001" customHeight="1" x14ac:dyDescent="0.15"/>
    <row r="92" spans="2:13" ht="20.100000000000001" customHeight="1" x14ac:dyDescent="0.15"/>
    <row r="93" spans="2:13" ht="20.100000000000001" customHeight="1" x14ac:dyDescent="0.15"/>
    <row r="94" spans="2:13" ht="20.100000000000001" customHeight="1" x14ac:dyDescent="0.15"/>
    <row r="95" spans="2:13" ht="20.100000000000001" customHeight="1" x14ac:dyDescent="0.15"/>
    <row r="96" spans="2:13" ht="20.100000000000001" customHeight="1" x14ac:dyDescent="0.15"/>
    <row r="97" ht="20.100000000000001" customHeight="1" x14ac:dyDescent="0.15"/>
    <row r="98" ht="20.100000000000001" customHeight="1" x14ac:dyDescent="0.15"/>
    <row r="99" ht="20.100000000000001" customHeight="1" x14ac:dyDescent="0.15"/>
  </sheetData>
  <sheetProtection algorithmName="SHA-512" hashValue="3+R5ZtWjrPXvdFgaUxG4p2+JQwmHOlDsyL3qv70HTk0isEIQmed6v36aPpheZ4rPDE3Zr5N5wun33POBex1oPA==" saltValue="ikIQirpTHTV3zBxYgcxhGA==" spinCount="100000" sheet="1" objects="1" selectLockedCells="1"/>
  <mergeCells count="142">
    <mergeCell ref="I66:J66"/>
    <mergeCell ref="H90:J90"/>
    <mergeCell ref="I84:J84"/>
    <mergeCell ref="K84:L84"/>
    <mergeCell ref="G84:H84"/>
    <mergeCell ref="B69:C69"/>
    <mergeCell ref="F69:G69"/>
    <mergeCell ref="I69:J69"/>
    <mergeCell ref="L69:M69"/>
    <mergeCell ref="B84:C84"/>
    <mergeCell ref="D84:E84"/>
    <mergeCell ref="L72:M72"/>
    <mergeCell ref="B73:C73"/>
    <mergeCell ref="F73:G73"/>
    <mergeCell ref="I73:J73"/>
    <mergeCell ref="L73:M73"/>
    <mergeCell ref="B88:M88"/>
    <mergeCell ref="D86:E86"/>
    <mergeCell ref="G86:H86"/>
    <mergeCell ref="I86:J86"/>
    <mergeCell ref="K86:L86"/>
    <mergeCell ref="L66:M66"/>
    <mergeCell ref="B72:C72"/>
    <mergeCell ref="L90:M90"/>
    <mergeCell ref="L65:M65"/>
    <mergeCell ref="L61:M61"/>
    <mergeCell ref="B82:M82"/>
    <mergeCell ref="L71:M71"/>
    <mergeCell ref="L70:M70"/>
    <mergeCell ref="L68:M68"/>
    <mergeCell ref="L67:M67"/>
    <mergeCell ref="B62:C62"/>
    <mergeCell ref="B64:C64"/>
    <mergeCell ref="F64:G64"/>
    <mergeCell ref="B74:J74"/>
    <mergeCell ref="F62:G62"/>
    <mergeCell ref="L64:M64"/>
    <mergeCell ref="L63:M63"/>
    <mergeCell ref="B67:C67"/>
    <mergeCell ref="F67:G67"/>
    <mergeCell ref="I67:J67"/>
    <mergeCell ref="L62:M62"/>
    <mergeCell ref="B68:C68"/>
    <mergeCell ref="F68:G68"/>
    <mergeCell ref="I68:J68"/>
    <mergeCell ref="B66:C66"/>
    <mergeCell ref="F66:G66"/>
    <mergeCell ref="L74:M74"/>
    <mergeCell ref="B76:M77"/>
    <mergeCell ref="I71:J71"/>
    <mergeCell ref="F72:G72"/>
    <mergeCell ref="I72:J72"/>
    <mergeCell ref="F70:G70"/>
    <mergeCell ref="I70:J70"/>
    <mergeCell ref="B86:C86"/>
    <mergeCell ref="B90:D90"/>
    <mergeCell ref="E90:F90"/>
    <mergeCell ref="B71:C71"/>
    <mergeCell ref="F71:G71"/>
    <mergeCell ref="B70:C70"/>
    <mergeCell ref="B79:C80"/>
    <mergeCell ref="D79:I80"/>
    <mergeCell ref="K79:M80"/>
    <mergeCell ref="B54:D55"/>
    <mergeCell ref="E54:G55"/>
    <mergeCell ref="B40:C40"/>
    <mergeCell ref="B45:C46"/>
    <mergeCell ref="D45:M46"/>
    <mergeCell ref="B47:C48"/>
    <mergeCell ref="B60:C60"/>
    <mergeCell ref="D40:F40"/>
    <mergeCell ref="F60:G60"/>
    <mergeCell ref="I60:J60"/>
    <mergeCell ref="D47:M48"/>
    <mergeCell ref="H40:J40"/>
    <mergeCell ref="B42:M42"/>
    <mergeCell ref="B50:M50"/>
    <mergeCell ref="K57:M58"/>
    <mergeCell ref="B52:M52"/>
    <mergeCell ref="B57:C58"/>
    <mergeCell ref="D57:G57"/>
    <mergeCell ref="H57:J58"/>
    <mergeCell ref="F58:G58"/>
    <mergeCell ref="L59:M59"/>
    <mergeCell ref="L60:M60"/>
    <mergeCell ref="B59:C59"/>
    <mergeCell ref="F59:G59"/>
    <mergeCell ref="B65:C65"/>
    <mergeCell ref="F65:G65"/>
    <mergeCell ref="I65:J65"/>
    <mergeCell ref="B63:C63"/>
    <mergeCell ref="B61:C61"/>
    <mergeCell ref="F61:G61"/>
    <mergeCell ref="I62:J62"/>
    <mergeCell ref="I64:J64"/>
    <mergeCell ref="I59:J59"/>
    <mergeCell ref="I61:J61"/>
    <mergeCell ref="F63:G63"/>
    <mergeCell ref="I63:J63"/>
    <mergeCell ref="J20:M22"/>
    <mergeCell ref="B2:M2"/>
    <mergeCell ref="B9:C9"/>
    <mergeCell ref="D9:M9"/>
    <mergeCell ref="B6:M7"/>
    <mergeCell ref="B4:M4"/>
    <mergeCell ref="H16:I17"/>
    <mergeCell ref="B20:E22"/>
    <mergeCell ref="F20:I22"/>
    <mergeCell ref="F18:G18"/>
    <mergeCell ref="H18:I18"/>
    <mergeCell ref="D16:E17"/>
    <mergeCell ref="B11:M11"/>
    <mergeCell ref="D13:E14"/>
    <mergeCell ref="G13:M14"/>
    <mergeCell ref="B16:C17"/>
    <mergeCell ref="J16:K17"/>
    <mergeCell ref="L16:M17"/>
    <mergeCell ref="F16:G17"/>
    <mergeCell ref="B13:C14"/>
    <mergeCell ref="B36:F36"/>
    <mergeCell ref="G36:H36"/>
    <mergeCell ref="B38:M38"/>
    <mergeCell ref="I36:J36"/>
    <mergeCell ref="J26:K27"/>
    <mergeCell ref="J34:M34"/>
    <mergeCell ref="L26:M27"/>
    <mergeCell ref="F23:I23"/>
    <mergeCell ref="F24:I24"/>
    <mergeCell ref="B26:C27"/>
    <mergeCell ref="D26:E27"/>
    <mergeCell ref="F26:G27"/>
    <mergeCell ref="H26:I27"/>
    <mergeCell ref="B23:E23"/>
    <mergeCell ref="B24:E24"/>
    <mergeCell ref="J28:K28"/>
    <mergeCell ref="L28:M28"/>
    <mergeCell ref="B30:E32"/>
    <mergeCell ref="F30:I32"/>
    <mergeCell ref="J30:M32"/>
    <mergeCell ref="B34:C34"/>
    <mergeCell ref="D34:E34"/>
    <mergeCell ref="G34:H34"/>
  </mergeCells>
  <phoneticPr fontId="1"/>
  <conditionalFormatting sqref="B24 F24:I24">
    <cfRule type="cellIs" dxfId="22" priority="25" stopIfTrue="1" operator="greaterThan">
      <formula>0</formula>
    </cfRule>
  </conditionalFormatting>
  <conditionalFormatting sqref="B62:B63">
    <cfRule type="expression" dxfId="21" priority="3" stopIfTrue="1">
      <formula>#REF!="Ⅲ[再生可能エネルギー供給量]"</formula>
    </cfRule>
    <cfRule type="expression" dxfId="20" priority="4" stopIfTrue="1">
      <formula>#REF!="Ⅰ[想定削減率]"</formula>
    </cfRule>
  </conditionalFormatting>
  <conditionalFormatting sqref="B67:B69">
    <cfRule type="expression" dxfId="19" priority="45" stopIfTrue="1">
      <formula>#REF!="Ⅰ[想定削減率]"</formula>
    </cfRule>
  </conditionalFormatting>
  <conditionalFormatting sqref="B67:B70">
    <cfRule type="expression" dxfId="18" priority="22" stopIfTrue="1">
      <formula>#REF!="Ⅲ[再生可能エネルギー供給量]"</formula>
    </cfRule>
  </conditionalFormatting>
  <conditionalFormatting sqref="B70">
    <cfRule type="expression" dxfId="17" priority="23" stopIfTrue="1">
      <formula>#REF!="Ⅰ[想定削減率]"</formula>
    </cfRule>
  </conditionalFormatting>
  <conditionalFormatting sqref="B36:H36">
    <cfRule type="expression" dxfId="16" priority="2" stopIfTrue="1">
      <formula>$D$13="モーダルシフト"</formula>
    </cfRule>
  </conditionalFormatting>
  <conditionalFormatting sqref="B44:L44 B45 B47 B57:D57 H57:K57 B58:F58 H58:J58 B59:B61 D59:F62 H59:I62 K59:L62 D63:E63 H63 K63 H64:I64 B64:B66 D64:F66 K64:L66 D67:E70 K67:K70 H67:H72 B71:B73 D71:F73 K71:L74 H73:I73 B74:J74">
    <cfRule type="expression" dxfId="15" priority="56" stopIfTrue="1">
      <formula>#REF!="Ⅲ[再生可能エネルギー供給量]"</formula>
    </cfRule>
    <cfRule type="expression" dxfId="14" priority="57" stopIfTrue="1">
      <formula>#REF!="Ⅰ[想定削減率]"</formula>
    </cfRule>
  </conditionalFormatting>
  <conditionalFormatting sqref="F63">
    <cfRule type="expression" dxfId="13" priority="9" stopIfTrue="1">
      <formula>#REF!="Ⅲ[再生可能エネルギー供給量]"</formula>
    </cfRule>
    <cfRule type="expression" dxfId="12" priority="10" stopIfTrue="1">
      <formula>#REF!="Ⅰ[想定削減率]"</formula>
    </cfRule>
  </conditionalFormatting>
  <conditionalFormatting sqref="F67:F70">
    <cfRule type="expression" dxfId="11" priority="20" stopIfTrue="1">
      <formula>#REF!="Ⅲ[再生可能エネルギー供給量]"</formula>
    </cfRule>
    <cfRule type="expression" dxfId="10" priority="21" stopIfTrue="1">
      <formula>#REF!="Ⅰ[想定削減率]"</formula>
    </cfRule>
  </conditionalFormatting>
  <conditionalFormatting sqref="H65:I66">
    <cfRule type="expression" dxfId="9" priority="54" stopIfTrue="1">
      <formula>#REF!="Ⅲ[再生可能エネルギー供給量]"</formula>
    </cfRule>
    <cfRule type="expression" dxfId="8" priority="55" stopIfTrue="1">
      <formula>#REF!="Ⅰ[想定削減率]"</formula>
    </cfRule>
  </conditionalFormatting>
  <conditionalFormatting sqref="I63">
    <cfRule type="expression" dxfId="7" priority="7" stopIfTrue="1">
      <formula>#REF!="Ⅲ[再生可能エネルギー供給量]"</formula>
    </cfRule>
    <cfRule type="expression" dxfId="6" priority="8" stopIfTrue="1">
      <formula>#REF!="Ⅰ[想定削減率]"</formula>
    </cfRule>
  </conditionalFormatting>
  <conditionalFormatting sqref="I67:I72">
    <cfRule type="expression" dxfId="5" priority="18" stopIfTrue="1">
      <formula>#REF!="Ⅲ[再生可能エネルギー供給量]"</formula>
    </cfRule>
    <cfRule type="expression" dxfId="4" priority="19" stopIfTrue="1">
      <formula>#REF!="Ⅰ[想定削減率]"</formula>
    </cfRule>
  </conditionalFormatting>
  <conditionalFormatting sqref="L63">
    <cfRule type="expression" dxfId="3" priority="5" stopIfTrue="1">
      <formula>#REF!="Ⅲ[再生可能エネルギー供給量]"</formula>
    </cfRule>
    <cfRule type="expression" dxfId="2" priority="6" stopIfTrue="1">
      <formula>#REF!="Ⅰ[想定削減率]"</formula>
    </cfRule>
  </conditionalFormatting>
  <conditionalFormatting sqref="L67:L70">
    <cfRule type="expression" dxfId="1" priority="16" stopIfTrue="1">
      <formula>#REF!="Ⅲ[再生可能エネルギー供給量]"</formula>
    </cfRule>
    <cfRule type="expression" dxfId="0" priority="17" stopIfTrue="1">
      <formula>#REF!="Ⅰ[想定削減率]"</formula>
    </cfRule>
  </conditionalFormatting>
  <dataValidations count="5">
    <dataValidation type="list" allowBlank="1" showInputMessage="1" showErrorMessage="1" sqref="L16:M17" xr:uid="{00000000-0002-0000-0000-000000000000}">
      <formula1>"選択してください,カタログ値,実燃費"</formula1>
    </dataValidation>
    <dataValidation type="list" allowBlank="1" showInputMessage="1" showErrorMessage="1" sqref="H40:J40" xr:uid="{00000000-0002-0000-0000-000004000000}">
      <formula1>"選択してください,法定耐用年数を記入,想定使用年数を記入"</formula1>
    </dataValidation>
    <dataValidation type="list" allowBlank="1" showInputMessage="1" showErrorMessage="1" sqref="D13:E14" xr:uid="{00000000-0002-0000-0000-000001000000}">
      <formula1>$S$58:$S$73</formula1>
    </dataValidation>
    <dataValidation type="list" allowBlank="1" showInputMessage="1" showErrorMessage="1" sqref="D16:E17" xr:uid="{00000000-0002-0000-0000-000002000000}">
      <formula1>$AB$58:$AB$71</formula1>
    </dataValidation>
    <dataValidation type="list" allowBlank="1" showInputMessage="1" showErrorMessage="1" sqref="H26:I27" xr:uid="{58F7B874-6A16-492E-B3B0-6D69F26B095D}">
      <formula1>$AD$58:$AD$69</formula1>
    </dataValidation>
  </dataValidations>
  <pageMargins left="1.0236220472440944" right="1.0236220472440944" top="0.74803149606299213" bottom="0.74803149606299213" header="0.31496062992125984" footer="0.31496062992125984"/>
  <pageSetup paperSize="9"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2"/>
  <sheetViews>
    <sheetView zoomScaleNormal="100" zoomScaleSheetLayoutView="100" workbookViewId="0"/>
  </sheetViews>
  <sheetFormatPr defaultColWidth="0" defaultRowHeight="13.5" x14ac:dyDescent="0.15"/>
  <cols>
    <col min="1" max="1" width="2" customWidth="1"/>
    <col min="2" max="2" width="11.5" customWidth="1"/>
    <col min="3" max="3" width="20.125" customWidth="1"/>
    <col min="4" max="4" width="48.375" customWidth="1"/>
    <col min="5" max="5" width="52" customWidth="1"/>
    <col min="6" max="6" width="2" customWidth="1"/>
  </cols>
  <sheetData>
    <row r="1" spans="2:5" s="27" customFormat="1" x14ac:dyDescent="0.15"/>
    <row r="2" spans="2:5" s="27" customFormat="1" ht="17.25" x14ac:dyDescent="0.15">
      <c r="B2" s="229" t="s">
        <v>112</v>
      </c>
      <c r="C2" s="229"/>
      <c r="D2" s="229"/>
      <c r="E2" s="229"/>
    </row>
    <row r="3" spans="2:5" s="27" customFormat="1" x14ac:dyDescent="0.15"/>
    <row r="4" spans="2:5" x14ac:dyDescent="0.15">
      <c r="B4" s="22" t="s">
        <v>104</v>
      </c>
      <c r="C4" s="23" t="s">
        <v>105</v>
      </c>
      <c r="D4" s="23" t="s">
        <v>106</v>
      </c>
      <c r="E4" s="24" t="s">
        <v>107</v>
      </c>
    </row>
    <row r="5" spans="2:5" ht="27" x14ac:dyDescent="0.15">
      <c r="B5" s="20">
        <v>42865</v>
      </c>
      <c r="C5" s="25" t="s">
        <v>108</v>
      </c>
      <c r="D5" s="21" t="s">
        <v>109</v>
      </c>
      <c r="E5" s="26" t="s">
        <v>111</v>
      </c>
    </row>
    <row r="6" spans="2:5" ht="27" x14ac:dyDescent="0.15">
      <c r="B6" s="20">
        <v>42865</v>
      </c>
      <c r="C6" s="25" t="s">
        <v>110</v>
      </c>
      <c r="D6" s="21" t="s">
        <v>109</v>
      </c>
      <c r="E6" s="26" t="s">
        <v>111</v>
      </c>
    </row>
    <row r="7" spans="2:5" x14ac:dyDescent="0.15">
      <c r="B7" s="20">
        <v>42888</v>
      </c>
      <c r="C7" s="25" t="s">
        <v>113</v>
      </c>
      <c r="D7" s="21" t="s">
        <v>114</v>
      </c>
      <c r="E7" s="26" t="s">
        <v>115</v>
      </c>
    </row>
    <row r="8" spans="2:5" ht="202.5" x14ac:dyDescent="0.15">
      <c r="B8" s="20">
        <v>43237</v>
      </c>
      <c r="C8" s="25" t="s">
        <v>118</v>
      </c>
      <c r="D8" s="26" t="s">
        <v>120</v>
      </c>
      <c r="E8" s="26" t="s">
        <v>122</v>
      </c>
    </row>
    <row r="9" spans="2:5" ht="121.5" x14ac:dyDescent="0.15">
      <c r="B9" s="20">
        <v>43237</v>
      </c>
      <c r="C9" s="25" t="s">
        <v>119</v>
      </c>
      <c r="D9" s="26" t="s">
        <v>121</v>
      </c>
      <c r="E9" s="26" t="s">
        <v>123</v>
      </c>
    </row>
    <row r="10" spans="2:5" ht="66" customHeight="1" x14ac:dyDescent="0.15">
      <c r="B10" s="20">
        <v>44434</v>
      </c>
      <c r="C10" s="25" t="s">
        <v>124</v>
      </c>
      <c r="D10" s="26" t="s">
        <v>126</v>
      </c>
      <c r="E10" s="21" t="s">
        <v>125</v>
      </c>
    </row>
    <row r="11" spans="2:5" ht="27" x14ac:dyDescent="0.15">
      <c r="B11" s="51">
        <v>45387</v>
      </c>
      <c r="C11" s="52" t="s">
        <v>140</v>
      </c>
      <c r="D11" s="53" t="s">
        <v>141</v>
      </c>
      <c r="E11" s="54" t="s">
        <v>152</v>
      </c>
    </row>
    <row r="12" spans="2:5" x14ac:dyDescent="0.15">
      <c r="B12" s="51">
        <v>45387</v>
      </c>
      <c r="C12" s="55" t="s">
        <v>142</v>
      </c>
      <c r="D12" s="53" t="s">
        <v>143</v>
      </c>
      <c r="E12" s="54" t="s">
        <v>151</v>
      </c>
    </row>
    <row r="13" spans="2:5" ht="27" x14ac:dyDescent="0.15">
      <c r="B13" s="51">
        <v>45387</v>
      </c>
      <c r="C13" s="55" t="s">
        <v>144</v>
      </c>
      <c r="D13" s="53" t="s">
        <v>145</v>
      </c>
      <c r="E13" s="54" t="s">
        <v>150</v>
      </c>
    </row>
    <row r="14" spans="2:5" x14ac:dyDescent="0.15">
      <c r="B14" s="51">
        <v>45387</v>
      </c>
      <c r="C14" s="55" t="s">
        <v>153</v>
      </c>
      <c r="D14" s="53" t="s">
        <v>154</v>
      </c>
      <c r="E14" s="54" t="s">
        <v>155</v>
      </c>
    </row>
    <row r="15" spans="2:5" ht="27" x14ac:dyDescent="0.15">
      <c r="B15" s="51">
        <v>45387</v>
      </c>
      <c r="C15" s="55" t="s">
        <v>160</v>
      </c>
      <c r="D15" s="54" t="s">
        <v>174</v>
      </c>
      <c r="E15" s="54" t="s">
        <v>151</v>
      </c>
    </row>
    <row r="16" spans="2:5" x14ac:dyDescent="0.15">
      <c r="B16" s="51">
        <v>45387</v>
      </c>
      <c r="C16" s="55" t="s">
        <v>166</v>
      </c>
      <c r="D16" s="53" t="s">
        <v>170</v>
      </c>
      <c r="E16" s="54" t="s">
        <v>167</v>
      </c>
    </row>
    <row r="17" spans="2:5" ht="202.5" x14ac:dyDescent="0.15">
      <c r="B17" s="51">
        <v>45387</v>
      </c>
      <c r="C17" s="55" t="s">
        <v>118</v>
      </c>
      <c r="D17" s="26" t="s">
        <v>175</v>
      </c>
      <c r="E17" s="54" t="s">
        <v>177</v>
      </c>
    </row>
    <row r="18" spans="2:5" ht="27" x14ac:dyDescent="0.15">
      <c r="B18" s="51">
        <v>45387</v>
      </c>
      <c r="C18" s="55" t="s">
        <v>161</v>
      </c>
      <c r="D18" s="54" t="s">
        <v>174</v>
      </c>
      <c r="E18" s="54" t="s">
        <v>151</v>
      </c>
    </row>
    <row r="19" spans="2:5" ht="162" x14ac:dyDescent="0.15">
      <c r="B19" s="51">
        <v>45387</v>
      </c>
      <c r="C19" s="55" t="s">
        <v>119</v>
      </c>
      <c r="D19" s="26" t="s">
        <v>176</v>
      </c>
      <c r="E19" s="54" t="s">
        <v>177</v>
      </c>
    </row>
    <row r="20" spans="2:5" x14ac:dyDescent="0.15">
      <c r="B20" s="51">
        <v>45387</v>
      </c>
      <c r="C20" s="55" t="s">
        <v>168</v>
      </c>
      <c r="D20" s="53" t="s">
        <v>169</v>
      </c>
      <c r="E20" s="54" t="s">
        <v>167</v>
      </c>
    </row>
    <row r="21" spans="2:5" x14ac:dyDescent="0.15">
      <c r="B21" s="51">
        <v>45387</v>
      </c>
      <c r="C21" s="55" t="s">
        <v>158</v>
      </c>
      <c r="D21" s="53" t="s">
        <v>159</v>
      </c>
      <c r="E21" s="54" t="s">
        <v>151</v>
      </c>
    </row>
    <row r="22" spans="2:5" x14ac:dyDescent="0.15">
      <c r="B22" s="51">
        <v>45387</v>
      </c>
      <c r="C22" s="55" t="s">
        <v>164</v>
      </c>
      <c r="D22" s="53" t="s">
        <v>156</v>
      </c>
      <c r="E22" s="54" t="s">
        <v>151</v>
      </c>
    </row>
  </sheetData>
  <sheetProtection algorithmName="SHA-512" hashValue="PLb1nwNEyiAF7zlOh6JEwb51kaOPfKOqIuMu3iuVGFPDQDquI0p0PPb4DN09KqTDBo2y3sJkjbDkve6MRtrDSQ==" saltValue="edGsUk252L5CwtEyBb5O2g==" spinCount="100000" sheet="1" selectLockedCells="1"/>
  <mergeCells count="1">
    <mergeCell ref="B2:E2"/>
  </mergeCells>
  <phoneticPr fontId="1"/>
  <pageMargins left="0.7" right="0.7" top="0.75" bottom="0.75" header="0.3" footer="0.3"/>
  <pageSetup paperSize="9" scale="66"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輸送機器 </vt:lpstr>
      <vt:lpstr>更新履歴</vt:lpstr>
      <vt:lpstr>更新履歴!Print_Area</vt:lpstr>
      <vt:lpstr>'輸送機器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浩史 石川</cp:lastModifiedBy>
  <dcterms:created xsi:type="dcterms:W3CDTF">2024-04-08T00:29:53Z</dcterms:created>
  <dcterms:modified xsi:type="dcterms:W3CDTF">2024-09-04T06:27:19Z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2021-08-26T06:19:46Z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5d7671f2-2b06-49dc-a5b0-e1935436c04e</vt:lpwstr>
  </property>
  <property fmtid="{D5CDD505-2E9C-101B-9397-08002B2CF9AE}" pid="8" name="MSIP_Label_ea60d57e-af5b-4752-ac57-3e4f28ca11dc_ContentBits">
    <vt:lpwstr>0</vt:lpwstr>
  </property>
</Properties>
</file>